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hvz7\HVZ_DATA\FINANCIJE\PLANOVI  IZVJEŠĆA  SJEDNICE\ZA OBJAVU\2021\"/>
    </mc:Choice>
  </mc:AlternateContent>
  <bookViews>
    <workbookView xWindow="0" yWindow="0" windowWidth="23205" windowHeight="12135"/>
  </bookViews>
  <sheets>
    <sheet name="Financijski plan 2021-2023" sheetId="26" r:id="rId1"/>
    <sheet name="Operativni plan 2021-2023" sheetId="19" r:id="rId2"/>
  </sheets>
  <externalReferences>
    <externalReference r:id="rId3"/>
  </externalReferences>
  <definedNames>
    <definedName name="_DAT6">#REF!</definedName>
    <definedName name="_xlnm._FilterDatabase" localSheetId="1" hidden="1">'Operativni plan 2021-2023'!$A$9:$J$639</definedName>
    <definedName name="List1" localSheetId="0">[1]!Lista</definedName>
    <definedName name="List1">[1]!Lista</definedName>
    <definedName name="_xlnm.Print_Area" localSheetId="0">'Financijski plan 2021-2023'!$A$1:$E$303</definedName>
    <definedName name="_xlnm.Print_Area" localSheetId="1">'Operativni plan 2021-2023'!$A$1:$I$642</definedName>
    <definedName name="_xlnm.Print_Titles" localSheetId="0">'Financijski plan 2021-2023'!$28:$28</definedName>
    <definedName name="_xlnm.Print_Titles" localSheetId="1">'Operativni plan 2021-2023'!$8:$8</definedName>
  </definedNames>
  <calcPr calcId="152511"/>
</workbook>
</file>

<file path=xl/calcChain.xml><?xml version="1.0" encoding="utf-8"?>
<calcChain xmlns="http://schemas.openxmlformats.org/spreadsheetml/2006/main">
  <c r="C23" i="26" l="1"/>
  <c r="C25" i="26"/>
  <c r="D292" i="26"/>
  <c r="E292" i="26"/>
  <c r="C292" i="26"/>
  <c r="H638" i="19" l="1"/>
  <c r="I638" i="19"/>
  <c r="G638" i="19"/>
  <c r="H166" i="19" l="1"/>
  <c r="I166" i="19"/>
  <c r="H165" i="19"/>
  <c r="I165" i="19"/>
  <c r="G165" i="19"/>
  <c r="C20" i="26" l="1"/>
  <c r="E238" i="26" l="1"/>
  <c r="D238" i="26"/>
  <c r="C238" i="26"/>
  <c r="E239" i="26" l="1"/>
  <c r="D239" i="26"/>
  <c r="C239" i="26"/>
  <c r="E237" i="26"/>
  <c r="D237" i="26"/>
  <c r="C237" i="26"/>
  <c r="E235" i="26"/>
  <c r="D235" i="26"/>
  <c r="C235" i="26"/>
  <c r="E234" i="26"/>
  <c r="D234" i="26"/>
  <c r="C234" i="26"/>
  <c r="E233" i="26"/>
  <c r="D233" i="26"/>
  <c r="C233" i="26"/>
  <c r="E231" i="26"/>
  <c r="D231" i="26"/>
  <c r="C231" i="26"/>
  <c r="C228" i="26"/>
  <c r="D228" i="26"/>
  <c r="E228" i="26"/>
  <c r="C229" i="26"/>
  <c r="D229" i="26"/>
  <c r="E229" i="26"/>
  <c r="D227" i="26"/>
  <c r="E227" i="26"/>
  <c r="C227" i="26"/>
  <c r="C236" i="26" l="1"/>
  <c r="D236" i="26"/>
  <c r="E236" i="26"/>
  <c r="E172" i="26" l="1"/>
  <c r="D172" i="26"/>
  <c r="C172" i="26"/>
  <c r="G292" i="19" l="1"/>
  <c r="H292" i="19"/>
  <c r="I292" i="19"/>
  <c r="G372" i="19" l="1"/>
  <c r="G312" i="19" l="1"/>
  <c r="H560" i="19" l="1"/>
  <c r="I560" i="19"/>
  <c r="G560" i="19"/>
  <c r="E42" i="26" l="1"/>
  <c r="D42" i="26"/>
  <c r="C42" i="26"/>
  <c r="G166" i="19" l="1"/>
  <c r="H312" i="19"/>
  <c r="I312" i="19"/>
  <c r="H132" i="19"/>
  <c r="I132" i="19"/>
  <c r="G132" i="19"/>
  <c r="G218" i="19"/>
  <c r="H593" i="19" l="1"/>
  <c r="I593" i="19"/>
  <c r="G593" i="19"/>
  <c r="H582" i="19"/>
  <c r="I582" i="19"/>
  <c r="G582" i="19"/>
  <c r="D282" i="26" l="1"/>
  <c r="D281" i="26" s="1"/>
  <c r="D278" i="26"/>
  <c r="D271" i="26"/>
  <c r="D270" i="26"/>
  <c r="D268" i="26"/>
  <c r="D267" i="26" s="1"/>
  <c r="D266" i="26"/>
  <c r="D265" i="26"/>
  <c r="D264" i="26"/>
  <c r="D263" i="26"/>
  <c r="D262" i="26"/>
  <c r="D261" i="26"/>
  <c r="D260" i="26"/>
  <c r="D259" i="26"/>
  <c r="D258" i="26"/>
  <c r="D257" i="26"/>
  <c r="D255" i="26"/>
  <c r="D254" i="26"/>
  <c r="D253" i="26"/>
  <c r="D246" i="26"/>
  <c r="D245" i="26" s="1"/>
  <c r="D244" i="26" s="1"/>
  <c r="D248" i="26" s="1"/>
  <c r="D230" i="26"/>
  <c r="D220" i="26"/>
  <c r="D219" i="26"/>
  <c r="D217" i="26"/>
  <c r="D216" i="26" s="1"/>
  <c r="D215" i="26"/>
  <c r="D214" i="26"/>
  <c r="D213" i="26"/>
  <c r="D212" i="26"/>
  <c r="D211" i="26"/>
  <c r="D210" i="26"/>
  <c r="D209" i="26"/>
  <c r="D208" i="26"/>
  <c r="D207" i="26"/>
  <c r="D206" i="26"/>
  <c r="D204" i="26"/>
  <c r="D203" i="26"/>
  <c r="D202" i="26"/>
  <c r="D195" i="26"/>
  <c r="D194" i="26"/>
  <c r="D193" i="26"/>
  <c r="D192" i="26"/>
  <c r="D190" i="26"/>
  <c r="D189" i="26" s="1"/>
  <c r="D188" i="26"/>
  <c r="D187" i="26" s="1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1" i="26"/>
  <c r="D167" i="26"/>
  <c r="D166" i="26" s="1"/>
  <c r="D165" i="26" s="1"/>
  <c r="D163" i="26"/>
  <c r="D162" i="26" s="1"/>
  <c r="D161" i="26"/>
  <c r="D160" i="26" s="1"/>
  <c r="D159" i="26"/>
  <c r="D158" i="26" s="1"/>
  <c r="D155" i="26"/>
  <c r="D154" i="26"/>
  <c r="D153" i="26"/>
  <c r="D151" i="26"/>
  <c r="D150" i="26" s="1"/>
  <c r="D149" i="26"/>
  <c r="D148" i="26" s="1"/>
  <c r="D147" i="26"/>
  <c r="D146" i="26"/>
  <c r="D145" i="26"/>
  <c r="D144" i="26"/>
  <c r="D143" i="26"/>
  <c r="D142" i="26"/>
  <c r="D141" i="26"/>
  <c r="D140" i="26"/>
  <c r="D139" i="26"/>
  <c r="D138" i="26"/>
  <c r="D137" i="26"/>
  <c r="D136" i="26"/>
  <c r="D135" i="26"/>
  <c r="D134" i="26"/>
  <c r="D133" i="26"/>
  <c r="D132" i="26"/>
  <c r="D131" i="26"/>
  <c r="D127" i="26"/>
  <c r="D126" i="26" s="1"/>
  <c r="D125" i="26"/>
  <c r="D124" i="26" s="1"/>
  <c r="D123" i="26"/>
  <c r="D122" i="26" s="1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3" i="26"/>
  <c r="D102" i="26" s="1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0" i="26"/>
  <c r="D79" i="26" s="1"/>
  <c r="D78" i="26"/>
  <c r="D77" i="26"/>
  <c r="D76" i="26"/>
  <c r="D75" i="26"/>
  <c r="D74" i="26"/>
  <c r="D72" i="26"/>
  <c r="D71" i="26"/>
  <c r="D69" i="26"/>
  <c r="D68" i="26" s="1"/>
  <c r="D67" i="26"/>
  <c r="D66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1" i="26"/>
  <c r="D40" i="26"/>
  <c r="D39" i="26"/>
  <c r="D38" i="26"/>
  <c r="D36" i="26"/>
  <c r="D35" i="26"/>
  <c r="D34" i="26"/>
  <c r="D33" i="26"/>
  <c r="H92" i="19"/>
  <c r="I92" i="19"/>
  <c r="G92" i="19"/>
  <c r="H128" i="19"/>
  <c r="I128" i="19"/>
  <c r="G128" i="19"/>
  <c r="E71" i="26"/>
  <c r="C71" i="26"/>
  <c r="E146" i="26"/>
  <c r="C146" i="26"/>
  <c r="E120" i="26"/>
  <c r="C120" i="26"/>
  <c r="E119" i="26"/>
  <c r="C119" i="26"/>
  <c r="E115" i="26"/>
  <c r="C115" i="26"/>
  <c r="E114" i="26"/>
  <c r="C114" i="26"/>
  <c r="E112" i="26"/>
  <c r="C112" i="26"/>
  <c r="E109" i="26"/>
  <c r="C109" i="26"/>
  <c r="E110" i="26"/>
  <c r="C110" i="26"/>
  <c r="E107" i="26"/>
  <c r="C107" i="26"/>
  <c r="H636" i="19"/>
  <c r="I636" i="19"/>
  <c r="G636" i="19"/>
  <c r="H19" i="19"/>
  <c r="I19" i="19"/>
  <c r="G19" i="19"/>
  <c r="H150" i="19"/>
  <c r="I150" i="19"/>
  <c r="G150" i="19"/>
  <c r="H435" i="19"/>
  <c r="I435" i="19"/>
  <c r="G435" i="19"/>
  <c r="G545" i="19"/>
  <c r="G543" i="19" s="1"/>
  <c r="H545" i="19"/>
  <c r="H543" i="19" s="1"/>
  <c r="I545" i="19"/>
  <c r="I543" i="19" s="1"/>
  <c r="G450" i="19"/>
  <c r="H425" i="19"/>
  <c r="I425" i="19"/>
  <c r="G425" i="19"/>
  <c r="I628" i="19"/>
  <c r="H628" i="19"/>
  <c r="G628" i="19"/>
  <c r="I626" i="19"/>
  <c r="H626" i="19"/>
  <c r="G626" i="19"/>
  <c r="I624" i="19"/>
  <c r="H624" i="19"/>
  <c r="G624" i="19"/>
  <c r="I622" i="19"/>
  <c r="H622" i="19"/>
  <c r="G622" i="19"/>
  <c r="I618" i="19"/>
  <c r="H618" i="19"/>
  <c r="G618" i="19"/>
  <c r="I615" i="19"/>
  <c r="H615" i="19"/>
  <c r="G615" i="19"/>
  <c r="I611" i="19"/>
  <c r="H611" i="19"/>
  <c r="G611" i="19"/>
  <c r="I608" i="19"/>
  <c r="H608" i="19"/>
  <c r="G608" i="19"/>
  <c r="I598" i="19"/>
  <c r="H598" i="19"/>
  <c r="G598" i="19"/>
  <c r="I596" i="19"/>
  <c r="H596" i="19"/>
  <c r="G596" i="19"/>
  <c r="I591" i="19"/>
  <c r="H591" i="19"/>
  <c r="G591" i="19"/>
  <c r="I586" i="19"/>
  <c r="H586" i="19"/>
  <c r="G586" i="19"/>
  <c r="I580" i="19"/>
  <c r="H580" i="19"/>
  <c r="G580" i="19"/>
  <c r="I578" i="19"/>
  <c r="H578" i="19"/>
  <c r="G578" i="19"/>
  <c r="I574" i="19"/>
  <c r="H574" i="19"/>
  <c r="G574" i="19"/>
  <c r="I572" i="19"/>
  <c r="H572" i="19"/>
  <c r="G572" i="19"/>
  <c r="I567" i="19"/>
  <c r="H567" i="19"/>
  <c r="G567" i="19"/>
  <c r="I565" i="19"/>
  <c r="H565" i="19"/>
  <c r="G565" i="19"/>
  <c r="I558" i="19"/>
  <c r="H558" i="19"/>
  <c r="G558" i="19"/>
  <c r="H450" i="19"/>
  <c r="I450" i="19"/>
  <c r="H637" i="19"/>
  <c r="H635" i="19"/>
  <c r="H633" i="19"/>
  <c r="H553" i="19"/>
  <c r="H552" i="19"/>
  <c r="H537" i="19"/>
  <c r="H532" i="19"/>
  <c r="H521" i="19"/>
  <c r="H517" i="19"/>
  <c r="H486" i="19"/>
  <c r="H481" i="19"/>
  <c r="H478" i="19"/>
  <c r="H411" i="19"/>
  <c r="H403" i="19"/>
  <c r="H399" i="19"/>
  <c r="H390" i="19"/>
  <c r="H384" i="19"/>
  <c r="H379" i="19"/>
  <c r="H360" i="19"/>
  <c r="H351" i="19"/>
  <c r="H348" i="19"/>
  <c r="H344" i="19"/>
  <c r="H342" i="19"/>
  <c r="H340" i="19"/>
  <c r="H328" i="19"/>
  <c r="H323" i="19"/>
  <c r="H318" i="19"/>
  <c r="H285" i="19"/>
  <c r="H274" i="19"/>
  <c r="H266" i="19"/>
  <c r="H264" i="19"/>
  <c r="H260" i="19"/>
  <c r="H255" i="19"/>
  <c r="H242" i="19"/>
  <c r="H232" i="19"/>
  <c r="H226" i="19"/>
  <c r="D32" i="26"/>
  <c r="H209" i="19"/>
  <c r="H156" i="19"/>
  <c r="H372" i="19"/>
  <c r="H147" i="19"/>
  <c r="H140" i="19"/>
  <c r="H125" i="19"/>
  <c r="H123" i="19"/>
  <c r="H111" i="19"/>
  <c r="H103" i="19"/>
  <c r="H99" i="19"/>
  <c r="H67" i="19"/>
  <c r="H39" i="19"/>
  <c r="H33" i="19"/>
  <c r="H28" i="19"/>
  <c r="H23" i="19"/>
  <c r="H14" i="19"/>
  <c r="G340" i="19"/>
  <c r="I340" i="19"/>
  <c r="I372" i="19"/>
  <c r="C98" i="26"/>
  <c r="E98" i="26"/>
  <c r="C278" i="26"/>
  <c r="E278" i="26"/>
  <c r="I633" i="19"/>
  <c r="G633" i="19"/>
  <c r="C85" i="26"/>
  <c r="E85" i="26"/>
  <c r="C86" i="26"/>
  <c r="E86" i="26"/>
  <c r="C87" i="26"/>
  <c r="E87" i="26"/>
  <c r="C88" i="26"/>
  <c r="E88" i="26"/>
  <c r="C89" i="26"/>
  <c r="E89" i="26"/>
  <c r="C90" i="26"/>
  <c r="E90" i="26"/>
  <c r="C91" i="26"/>
  <c r="E91" i="26"/>
  <c r="C92" i="26"/>
  <c r="E92" i="26"/>
  <c r="C93" i="26"/>
  <c r="E93" i="26"/>
  <c r="C94" i="26"/>
  <c r="E94" i="26"/>
  <c r="C95" i="26"/>
  <c r="E95" i="26"/>
  <c r="C96" i="26"/>
  <c r="E96" i="26"/>
  <c r="C97" i="26"/>
  <c r="E97" i="26"/>
  <c r="C99" i="26"/>
  <c r="E99" i="26"/>
  <c r="C100" i="26"/>
  <c r="E100" i="26"/>
  <c r="C101" i="26"/>
  <c r="E101" i="26"/>
  <c r="C84" i="26"/>
  <c r="E84" i="26"/>
  <c r="C282" i="26"/>
  <c r="C281" i="26" s="1"/>
  <c r="E282" i="26"/>
  <c r="E281" i="26" s="1"/>
  <c r="C230" i="26"/>
  <c r="E230" i="26"/>
  <c r="G637" i="19"/>
  <c r="I637" i="19"/>
  <c r="G635" i="19"/>
  <c r="I635" i="19"/>
  <c r="I632" i="19"/>
  <c r="G553" i="19"/>
  <c r="I553" i="19"/>
  <c r="G140" i="19"/>
  <c r="I140" i="19"/>
  <c r="G255" i="19"/>
  <c r="I255" i="19"/>
  <c r="G232" i="19"/>
  <c r="I232" i="19"/>
  <c r="G242" i="19"/>
  <c r="I242" i="19"/>
  <c r="I552" i="19"/>
  <c r="G552" i="19"/>
  <c r="E149" i="26"/>
  <c r="E148" i="26" s="1"/>
  <c r="C149" i="26"/>
  <c r="C148" i="26" s="1"/>
  <c r="E78" i="26"/>
  <c r="C78" i="26"/>
  <c r="E77" i="26"/>
  <c r="C77" i="26"/>
  <c r="E76" i="26"/>
  <c r="C76" i="26"/>
  <c r="E75" i="26"/>
  <c r="C75" i="26"/>
  <c r="E74" i="26"/>
  <c r="C74" i="26"/>
  <c r="E69" i="26"/>
  <c r="E68" i="26" s="1"/>
  <c r="C69" i="26"/>
  <c r="C68" i="26" s="1"/>
  <c r="E62" i="26"/>
  <c r="C62" i="26"/>
  <c r="E125" i="26"/>
  <c r="E124" i="26" s="1"/>
  <c r="C125" i="26"/>
  <c r="C124" i="26" s="1"/>
  <c r="E184" i="26"/>
  <c r="C184" i="26"/>
  <c r="E190" i="26"/>
  <c r="E189" i="26" s="1"/>
  <c r="C190" i="26"/>
  <c r="C189" i="26" s="1"/>
  <c r="C188" i="26"/>
  <c r="C187" i="26" s="1"/>
  <c r="E188" i="26"/>
  <c r="E187" i="26" s="1"/>
  <c r="C193" i="26"/>
  <c r="E193" i="26"/>
  <c r="C194" i="26"/>
  <c r="E194" i="26"/>
  <c r="C195" i="26"/>
  <c r="E195" i="26"/>
  <c r="C192" i="26"/>
  <c r="E192" i="26"/>
  <c r="C171" i="26"/>
  <c r="E171" i="26"/>
  <c r="C173" i="26"/>
  <c r="E173" i="26"/>
  <c r="C174" i="26"/>
  <c r="E174" i="26"/>
  <c r="C175" i="26"/>
  <c r="E175" i="26"/>
  <c r="C176" i="26"/>
  <c r="E176" i="26"/>
  <c r="C177" i="26"/>
  <c r="E177" i="26"/>
  <c r="C178" i="26"/>
  <c r="E178" i="26"/>
  <c r="C179" i="26"/>
  <c r="E179" i="26"/>
  <c r="C180" i="26"/>
  <c r="E180" i="26"/>
  <c r="C181" i="26"/>
  <c r="E181" i="26"/>
  <c r="C182" i="26"/>
  <c r="E182" i="26"/>
  <c r="C183" i="26"/>
  <c r="E183" i="26"/>
  <c r="C185" i="26"/>
  <c r="E185" i="26"/>
  <c r="C186" i="26"/>
  <c r="E186" i="26"/>
  <c r="C167" i="26"/>
  <c r="C166" i="26" s="1"/>
  <c r="C165" i="26" s="1"/>
  <c r="E167" i="26"/>
  <c r="E166" i="26" s="1"/>
  <c r="E165" i="26" s="1"/>
  <c r="G517" i="19"/>
  <c r="I521" i="19"/>
  <c r="G521" i="19"/>
  <c r="I379" i="19"/>
  <c r="G379" i="19"/>
  <c r="G360" i="19"/>
  <c r="I360" i="19"/>
  <c r="G351" i="19"/>
  <c r="I351" i="19"/>
  <c r="G348" i="19"/>
  <c r="I348" i="19"/>
  <c r="G344" i="19"/>
  <c r="I344" i="19"/>
  <c r="G342" i="19"/>
  <c r="I342" i="19"/>
  <c r="G328" i="19"/>
  <c r="I328" i="19"/>
  <c r="G323" i="19"/>
  <c r="I323" i="19"/>
  <c r="G285" i="19"/>
  <c r="I285" i="19"/>
  <c r="G266" i="19"/>
  <c r="I266" i="19"/>
  <c r="G264" i="19"/>
  <c r="I264" i="19"/>
  <c r="G260" i="19"/>
  <c r="I260" i="19"/>
  <c r="G226" i="19"/>
  <c r="I226" i="19"/>
  <c r="G156" i="19"/>
  <c r="I156" i="19"/>
  <c r="G111" i="19"/>
  <c r="G103" i="19"/>
  <c r="I23" i="19"/>
  <c r="G23" i="19"/>
  <c r="I14" i="19"/>
  <c r="G14" i="19"/>
  <c r="G28" i="19"/>
  <c r="I28" i="19"/>
  <c r="G274" i="19"/>
  <c r="I274" i="19"/>
  <c r="C33" i="26"/>
  <c r="E33" i="26"/>
  <c r="C34" i="26"/>
  <c r="E34" i="26"/>
  <c r="C35" i="26"/>
  <c r="E35" i="26"/>
  <c r="C36" i="26"/>
  <c r="E36" i="26"/>
  <c r="C38" i="26"/>
  <c r="E38" i="26"/>
  <c r="C39" i="26"/>
  <c r="E39" i="26"/>
  <c r="C40" i="26"/>
  <c r="E40" i="26"/>
  <c r="C41" i="26"/>
  <c r="E41" i="26"/>
  <c r="C43" i="26"/>
  <c r="E43" i="26"/>
  <c r="C44" i="26"/>
  <c r="E44" i="26"/>
  <c r="C45" i="26"/>
  <c r="E45" i="26"/>
  <c r="C46" i="26"/>
  <c r="E46" i="26"/>
  <c r="C47" i="26"/>
  <c r="E47" i="26"/>
  <c r="C48" i="26"/>
  <c r="E48" i="26"/>
  <c r="C49" i="26"/>
  <c r="E49" i="26"/>
  <c r="C50" i="26"/>
  <c r="E50" i="26"/>
  <c r="C51" i="26"/>
  <c r="E51" i="26"/>
  <c r="C52" i="26"/>
  <c r="E52" i="26"/>
  <c r="C53" i="26"/>
  <c r="E53" i="26"/>
  <c r="C54" i="26"/>
  <c r="E54" i="26"/>
  <c r="C55" i="26"/>
  <c r="E55" i="26"/>
  <c r="C56" i="26"/>
  <c r="E56" i="26"/>
  <c r="C57" i="26"/>
  <c r="E57" i="26"/>
  <c r="C58" i="26"/>
  <c r="E58" i="26"/>
  <c r="C59" i="26"/>
  <c r="E59" i="26"/>
  <c r="C60" i="26"/>
  <c r="E60" i="26"/>
  <c r="C61" i="26"/>
  <c r="E61" i="26"/>
  <c r="C63" i="26"/>
  <c r="E63" i="26"/>
  <c r="C64" i="26"/>
  <c r="E64" i="26"/>
  <c r="C66" i="26"/>
  <c r="E66" i="26"/>
  <c r="C67" i="26"/>
  <c r="E67" i="26"/>
  <c r="C72" i="26"/>
  <c r="E72" i="26"/>
  <c r="C80" i="26"/>
  <c r="C79" i="26" s="1"/>
  <c r="E80" i="26"/>
  <c r="E79" i="26" s="1"/>
  <c r="C103" i="26"/>
  <c r="C102" i="26" s="1"/>
  <c r="E103" i="26"/>
  <c r="E102" i="26" s="1"/>
  <c r="C108" i="26"/>
  <c r="E108" i="26"/>
  <c r="C111" i="26"/>
  <c r="E111" i="26"/>
  <c r="C113" i="26"/>
  <c r="E113" i="26"/>
  <c r="C116" i="26"/>
  <c r="E116" i="26"/>
  <c r="C117" i="26"/>
  <c r="E117" i="26"/>
  <c r="C118" i="26"/>
  <c r="E118" i="26"/>
  <c r="C121" i="26"/>
  <c r="E121" i="26"/>
  <c r="C123" i="26"/>
  <c r="C122" i="26" s="1"/>
  <c r="E123" i="26"/>
  <c r="E122" i="26" s="1"/>
  <c r="C127" i="26"/>
  <c r="C126" i="26" s="1"/>
  <c r="E127" i="26"/>
  <c r="E126" i="26" s="1"/>
  <c r="C131" i="26"/>
  <c r="E131" i="26"/>
  <c r="C132" i="26"/>
  <c r="E132" i="26"/>
  <c r="C133" i="26"/>
  <c r="E133" i="26"/>
  <c r="C134" i="26"/>
  <c r="E134" i="26"/>
  <c r="C135" i="26"/>
  <c r="E135" i="26"/>
  <c r="C136" i="26"/>
  <c r="E136" i="26"/>
  <c r="C137" i="26"/>
  <c r="E137" i="26"/>
  <c r="C138" i="26"/>
  <c r="E138" i="26"/>
  <c r="C139" i="26"/>
  <c r="E139" i="26"/>
  <c r="C140" i="26"/>
  <c r="E140" i="26"/>
  <c r="C141" i="26"/>
  <c r="E141" i="26"/>
  <c r="C142" i="26"/>
  <c r="E142" i="26"/>
  <c r="C143" i="26"/>
  <c r="E143" i="26"/>
  <c r="C144" i="26"/>
  <c r="E144" i="26"/>
  <c r="C145" i="26"/>
  <c r="E145" i="26"/>
  <c r="C147" i="26"/>
  <c r="E147" i="26"/>
  <c r="C151" i="26"/>
  <c r="C150" i="26" s="1"/>
  <c r="E151" i="26"/>
  <c r="E150" i="26" s="1"/>
  <c r="C153" i="26"/>
  <c r="E153" i="26"/>
  <c r="C154" i="26"/>
  <c r="E154" i="26"/>
  <c r="C155" i="26"/>
  <c r="E155" i="26"/>
  <c r="C159" i="26"/>
  <c r="C158" i="26" s="1"/>
  <c r="E159" i="26"/>
  <c r="E158" i="26" s="1"/>
  <c r="C161" i="26"/>
  <c r="C160" i="26" s="1"/>
  <c r="E161" i="26"/>
  <c r="E160" i="26" s="1"/>
  <c r="C163" i="26"/>
  <c r="C162" i="26" s="1"/>
  <c r="E163" i="26"/>
  <c r="E162" i="26" s="1"/>
  <c r="C202" i="26"/>
  <c r="E202" i="26"/>
  <c r="C203" i="26"/>
  <c r="E203" i="26"/>
  <c r="C204" i="26"/>
  <c r="E204" i="26"/>
  <c r="C206" i="26"/>
  <c r="E206" i="26"/>
  <c r="C207" i="26"/>
  <c r="E207" i="26"/>
  <c r="C208" i="26"/>
  <c r="E208" i="26"/>
  <c r="C209" i="26"/>
  <c r="E209" i="26"/>
  <c r="C210" i="26"/>
  <c r="E210" i="26"/>
  <c r="C211" i="26"/>
  <c r="E211" i="26"/>
  <c r="C212" i="26"/>
  <c r="E212" i="26"/>
  <c r="C213" i="26"/>
  <c r="E213" i="26"/>
  <c r="C214" i="26"/>
  <c r="E214" i="26"/>
  <c r="C215" i="26"/>
  <c r="E215" i="26"/>
  <c r="C217" i="26"/>
  <c r="C216" i="26" s="1"/>
  <c r="E217" i="26"/>
  <c r="E216" i="26" s="1"/>
  <c r="C219" i="26"/>
  <c r="E219" i="26"/>
  <c r="C220" i="26"/>
  <c r="E220" i="26"/>
  <c r="C246" i="26"/>
  <c r="C245" i="26" s="1"/>
  <c r="C244" i="26" s="1"/>
  <c r="C248" i="26" s="1"/>
  <c r="E246" i="26"/>
  <c r="E245" i="26" s="1"/>
  <c r="E244" i="26" s="1"/>
  <c r="E248" i="26" s="1"/>
  <c r="C253" i="26"/>
  <c r="E253" i="26"/>
  <c r="C255" i="26"/>
  <c r="E255" i="26"/>
  <c r="C254" i="26"/>
  <c r="E254" i="26"/>
  <c r="C257" i="26"/>
  <c r="E257" i="26"/>
  <c r="C258" i="26"/>
  <c r="E258" i="26"/>
  <c r="C259" i="26"/>
  <c r="E259" i="26"/>
  <c r="C260" i="26"/>
  <c r="E260" i="26"/>
  <c r="C261" i="26"/>
  <c r="E261" i="26"/>
  <c r="C262" i="26"/>
  <c r="E262" i="26"/>
  <c r="C263" i="26"/>
  <c r="E263" i="26"/>
  <c r="C264" i="26"/>
  <c r="E264" i="26"/>
  <c r="C265" i="26"/>
  <c r="E265" i="26"/>
  <c r="C266" i="26"/>
  <c r="E266" i="26"/>
  <c r="C268" i="26"/>
  <c r="C267" i="26" s="1"/>
  <c r="E268" i="26"/>
  <c r="E267" i="26" s="1"/>
  <c r="C270" i="26"/>
  <c r="E270" i="26"/>
  <c r="E271" i="26"/>
  <c r="G33" i="19"/>
  <c r="I33" i="19"/>
  <c r="G39" i="19"/>
  <c r="I39" i="19"/>
  <c r="G67" i="19"/>
  <c r="I67" i="19"/>
  <c r="G99" i="19"/>
  <c r="I99" i="19"/>
  <c r="I103" i="19"/>
  <c r="I111" i="19"/>
  <c r="G123" i="19"/>
  <c r="I123" i="19"/>
  <c r="G125" i="19"/>
  <c r="I125" i="19"/>
  <c r="G147" i="19"/>
  <c r="I147" i="19"/>
  <c r="G209" i="19"/>
  <c r="I209" i="19"/>
  <c r="G318" i="19"/>
  <c r="I318" i="19"/>
  <c r="G384" i="19"/>
  <c r="I384" i="19"/>
  <c r="G390" i="19"/>
  <c r="I390" i="19"/>
  <c r="G399" i="19"/>
  <c r="I399" i="19"/>
  <c r="G403" i="19"/>
  <c r="I403" i="19"/>
  <c r="G411" i="19"/>
  <c r="I411" i="19"/>
  <c r="G478" i="19"/>
  <c r="I478" i="19"/>
  <c r="G481" i="19"/>
  <c r="I481" i="19"/>
  <c r="G486" i="19"/>
  <c r="I486" i="19"/>
  <c r="I517" i="19"/>
  <c r="G532" i="19"/>
  <c r="I532" i="19"/>
  <c r="G537" i="19"/>
  <c r="I537" i="19"/>
  <c r="C32" i="26"/>
  <c r="G632" i="19"/>
  <c r="H218" i="19"/>
  <c r="I218" i="19"/>
  <c r="E32" i="26"/>
  <c r="C271" i="26"/>
  <c r="G136" i="19" l="1"/>
  <c r="E280" i="26"/>
  <c r="D280" i="26"/>
  <c r="C280" i="26"/>
  <c r="G556" i="19"/>
  <c r="H556" i="19"/>
  <c r="I556" i="19"/>
  <c r="C37" i="26"/>
  <c r="D37" i="26"/>
  <c r="G10" i="19"/>
  <c r="G213" i="19"/>
  <c r="H10" i="19"/>
  <c r="H136" i="19"/>
  <c r="E277" i="26"/>
  <c r="E276" i="26" s="1"/>
  <c r="H213" i="19"/>
  <c r="E226" i="26"/>
  <c r="D232" i="26"/>
  <c r="C31" i="26"/>
  <c r="D226" i="26"/>
  <c r="D256" i="26"/>
  <c r="E83" i="26"/>
  <c r="E82" i="26" s="1"/>
  <c r="E73" i="26"/>
  <c r="E106" i="26"/>
  <c r="E105" i="26" s="1"/>
  <c r="E191" i="26"/>
  <c r="C232" i="26"/>
  <c r="C277" i="26"/>
  <c r="C276" i="26" s="1"/>
  <c r="I634" i="19"/>
  <c r="C70" i="26"/>
  <c r="G634" i="19"/>
  <c r="C73" i="26"/>
  <c r="C65" i="26"/>
  <c r="D152" i="26"/>
  <c r="I213" i="19"/>
  <c r="E152" i="26"/>
  <c r="E218" i="26"/>
  <c r="E252" i="26"/>
  <c r="D65" i="26"/>
  <c r="D31" i="26"/>
  <c r="D252" i="26"/>
  <c r="E232" i="26"/>
  <c r="D83" i="26"/>
  <c r="D82" i="26" s="1"/>
  <c r="D130" i="26"/>
  <c r="C152" i="26"/>
  <c r="C269" i="26"/>
  <c r="C226" i="26"/>
  <c r="C83" i="26"/>
  <c r="C82" i="26" s="1"/>
  <c r="C106" i="26"/>
  <c r="C105" i="26" s="1"/>
  <c r="C191" i="26"/>
  <c r="C130" i="26"/>
  <c r="C170" i="26"/>
  <c r="C256" i="26"/>
  <c r="E157" i="26"/>
  <c r="D73" i="26"/>
  <c r="D157" i="26"/>
  <c r="D170" i="26"/>
  <c r="D205" i="26"/>
  <c r="D218" i="26"/>
  <c r="D277" i="26"/>
  <c r="D276" i="26" s="1"/>
  <c r="I136" i="19"/>
  <c r="E256" i="26"/>
  <c r="E269" i="26"/>
  <c r="E201" i="26"/>
  <c r="C157" i="26"/>
  <c r="C218" i="26"/>
  <c r="C205" i="26"/>
  <c r="C14" i="26" s="1"/>
  <c r="E70" i="26"/>
  <c r="D70" i="26"/>
  <c r="D191" i="26"/>
  <c r="D201" i="26"/>
  <c r="D269" i="26"/>
  <c r="E205" i="26"/>
  <c r="E14" i="26" s="1"/>
  <c r="E31" i="26"/>
  <c r="I10" i="19"/>
  <c r="C252" i="26"/>
  <c r="D106" i="26"/>
  <c r="D105" i="26" s="1"/>
  <c r="E170" i="26"/>
  <c r="E130" i="26"/>
  <c r="E37" i="26"/>
  <c r="C201" i="26"/>
  <c r="E65" i="26"/>
  <c r="H632" i="19"/>
  <c r="H634" i="19" s="1"/>
  <c r="I631" i="19" l="1"/>
  <c r="G631" i="19"/>
  <c r="H631" i="19"/>
  <c r="E284" i="26"/>
  <c r="E19" i="26" s="1"/>
  <c r="D284" i="26"/>
  <c r="D19" i="26" s="1"/>
  <c r="C284" i="26"/>
  <c r="C19" i="26" s="1"/>
  <c r="D14" i="26"/>
  <c r="C129" i="26"/>
  <c r="C30" i="26"/>
  <c r="E169" i="26"/>
  <c r="E225" i="26"/>
  <c r="E241" i="26" s="1"/>
  <c r="C225" i="26"/>
  <c r="C241" i="26" s="1"/>
  <c r="D225" i="26"/>
  <c r="D241" i="26" s="1"/>
  <c r="D129" i="26"/>
  <c r="E129" i="26"/>
  <c r="E251" i="26"/>
  <c r="E273" i="26" s="1"/>
  <c r="E22" i="26" s="1"/>
  <c r="D251" i="26"/>
  <c r="D273" i="26" s="1"/>
  <c r="D22" i="26" s="1"/>
  <c r="E200" i="26"/>
  <c r="E222" i="26" s="1"/>
  <c r="D169" i="26"/>
  <c r="D30" i="26"/>
  <c r="E30" i="26"/>
  <c r="D200" i="26"/>
  <c r="D222" i="26" s="1"/>
  <c r="C251" i="26"/>
  <c r="C273" i="26" s="1"/>
  <c r="C22" i="26" s="1"/>
  <c r="C169" i="26"/>
  <c r="C200" i="26"/>
  <c r="C222" i="26" s="1"/>
  <c r="C197" i="26" l="1"/>
  <c r="C286" i="26" s="1"/>
  <c r="E197" i="26"/>
  <c r="E286" i="26" s="1"/>
  <c r="D197" i="26"/>
  <c r="D286" i="26" s="1"/>
  <c r="C18" i="26" l="1"/>
  <c r="E18" i="26"/>
  <c r="E23" i="26" s="1"/>
  <c r="E25" i="26" s="1"/>
  <c r="C294" i="26"/>
  <c r="D294" i="26"/>
  <c r="E294" i="26"/>
  <c r="D18" i="26"/>
  <c r="D23" i="26" s="1"/>
  <c r="D25" i="26" s="1"/>
</calcChain>
</file>

<file path=xl/sharedStrings.xml><?xml version="1.0" encoding="utf-8"?>
<sst xmlns="http://schemas.openxmlformats.org/spreadsheetml/2006/main" count="3873" uniqueCount="882">
  <si>
    <t>HRVATSKA VATROGASNA ZAJEDNICA</t>
  </si>
  <si>
    <t>PRIHODI</t>
  </si>
  <si>
    <t xml:space="preserve">PRIHOD IZ DRŽAVNOG PRORAČUNA </t>
  </si>
  <si>
    <t xml:space="preserve">PRIHOD OD DONACIJA </t>
  </si>
  <si>
    <t xml:space="preserve">UKUPNO </t>
  </si>
  <si>
    <t>RASHODI</t>
  </si>
  <si>
    <t xml:space="preserve">Izvor 11 Opći prihodi i primici </t>
  </si>
  <si>
    <t>A554000</t>
  </si>
  <si>
    <t>ADMINISTRACIJA I UPRAVLJANJE</t>
  </si>
  <si>
    <t>Plaće za redovan rad</t>
  </si>
  <si>
    <t>Plaće za prekovremeni rad</t>
  </si>
  <si>
    <t>Ostali rashodi za zaposlene</t>
  </si>
  <si>
    <t>Doprinosi za mirovinsko osiguranje</t>
  </si>
  <si>
    <t>Doprinosi za obvezno zdravstveno osiguranje</t>
  </si>
  <si>
    <t>Službena putovanja</t>
  </si>
  <si>
    <t>Naknade za prijevoz, za rad na terenu i odvojeni život</t>
  </si>
  <si>
    <t xml:space="preserve">Stručno usavršavanje 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</si>
  <si>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</si>
  <si>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</si>
  <si>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</si>
  <si>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</si>
  <si>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</si>
  <si>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</si>
  <si>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</si>
  <si>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</si>
  <si>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</si>
  <si>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</si>
  <si>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</si>
  <si>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</si>
  <si>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</si>
  <si>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</si>
  <si>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</si>
  <si>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</si>
  <si>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</si>
  <si>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</si>
  <si>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</si>
  <si>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</si>
  <si>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</si>
  <si>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</si>
  <si>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</si>
  <si>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Zatezne kamate</t>
  </si>
  <si>
    <t>Ostali nespomenuti financijski rashodi</t>
  </si>
  <si>
    <t>Naknade šteta pravnim i fizičkim osobama</t>
  </si>
  <si>
    <t>Uredska oprema i namještaj</t>
  </si>
  <si>
    <t>Komunikacijska oprema</t>
  </si>
  <si>
    <t>Uređaji, strojevi i oprema za ostale namjene</t>
  </si>
  <si>
    <t>Prijevozna sredstva u cestovnom prometu</t>
  </si>
  <si>
    <t>A554001</t>
  </si>
  <si>
    <t>PREVENTIVNA ZAŠTITA I GAŠENJE POŽARA (NACIONALNI ODBOR)</t>
  </si>
  <si>
    <t>Stručno usavršavanje</t>
  </si>
  <si>
    <t>Materijal i sirovine</t>
  </si>
  <si>
    <t>Tekuće donacije u novcu</t>
  </si>
  <si>
    <t>A554002</t>
  </si>
  <si>
    <t>OSPOSOBLJAVANJE VATROGASACA HRVATSKE VATROGASNE ZAJEDNICE</t>
  </si>
  <si>
    <t xml:space="preserve">Zakupnine i najamnine </t>
  </si>
  <si>
    <t xml:space="preserve">Zdravstvene i veterinarske usluge </t>
  </si>
  <si>
    <t>A554003</t>
  </si>
  <si>
    <t xml:space="preserve">PROTUPOŽARNA PREVENTIVA, PROMIDŽBA I IZDAVAŠTVO </t>
  </si>
  <si>
    <t xml:space="preserve">Ostale nespomenute izložbene vrijednosti </t>
  </si>
  <si>
    <t>K554006</t>
  </si>
  <si>
    <t xml:space="preserve">INFORMATIZACIJA </t>
  </si>
  <si>
    <t>Licence</t>
  </si>
  <si>
    <t>Kapitalne donacije neprofitnim organizacijama</t>
  </si>
  <si>
    <t xml:space="preserve">UKUPNO IZVOR 11 </t>
  </si>
  <si>
    <t xml:space="preserve">Izvor 12 Sredstva učešća za pomoći </t>
  </si>
  <si>
    <t xml:space="preserve">Uredska oprema i namještaj </t>
  </si>
  <si>
    <t xml:space="preserve">UKUPNO IZVOR 12 </t>
  </si>
  <si>
    <t xml:space="preserve">Izvor 43  Ostali prihodi za posebne namjene  </t>
  </si>
  <si>
    <t>A554004</t>
  </si>
  <si>
    <t xml:space="preserve">OSPOSOBLJAVANJE I OPREMA ZA POTREBE VATROGASNIH INTERVENCIJA </t>
  </si>
  <si>
    <t>Oprema za održavanje i zaštitu</t>
  </si>
  <si>
    <t>UKUPNO IZVOR 43</t>
  </si>
  <si>
    <t xml:space="preserve">Izvor 61 Donacije </t>
  </si>
  <si>
    <t>UKUPNO IZVOR 61</t>
  </si>
  <si>
    <t>.</t>
  </si>
  <si>
    <t>Opis troška</t>
  </si>
  <si>
    <t>Konto</t>
  </si>
  <si>
    <t>Odgovorna osoba</t>
  </si>
  <si>
    <t>I.</t>
  </si>
  <si>
    <t>TOČKA  I</t>
  </si>
  <si>
    <t>Osiguranje spremnosti i pripravnosti vatrogasnih postrojbi</t>
  </si>
  <si>
    <t>I.1.</t>
  </si>
  <si>
    <t>I.1.1.</t>
  </si>
  <si>
    <t>I.1.1.1.</t>
  </si>
  <si>
    <t>1.</t>
  </si>
  <si>
    <t>2.</t>
  </si>
  <si>
    <t>3.</t>
  </si>
  <si>
    <t>4.</t>
  </si>
  <si>
    <t>5.</t>
  </si>
  <si>
    <t>I.1.2.</t>
  </si>
  <si>
    <t>Seminari, savjetovanja, stručni skupovi, tečajevi i vatrogasna natjecanja</t>
  </si>
  <si>
    <t>I.1.2.1.</t>
  </si>
  <si>
    <t>Stručni skup u suorganizaciji HVZ  (Opatija)</t>
  </si>
  <si>
    <t xml:space="preserve">Službena putovanja zaposlenih </t>
  </si>
  <si>
    <t>MS</t>
  </si>
  <si>
    <t>I.1.2.2.</t>
  </si>
  <si>
    <t>Službena putovanja osoba izvan radnog odnosa (bruto)</t>
  </si>
  <si>
    <t>Državno natjecanje vatrogasaca</t>
  </si>
  <si>
    <t xml:space="preserve">Naknada troškova službenog putovanja sudaca i voditeljstva - dnevnice </t>
  </si>
  <si>
    <t xml:space="preserve">Troškovi službenih putovanja - dnevnice </t>
  </si>
  <si>
    <t>Kemijski WC-i</t>
  </si>
  <si>
    <t>Prva pomoć i Crveni Križ</t>
  </si>
  <si>
    <t>Državno natjecanje vatrogasne mladeži</t>
  </si>
  <si>
    <t xml:space="preserve">Prijevoz sudaca i drugi prijevozi u organizaciji natjecanja </t>
  </si>
  <si>
    <t xml:space="preserve">Pehari za državno natjecanje </t>
  </si>
  <si>
    <t>Osiguranje na državnom natjecanju</t>
  </si>
  <si>
    <t>Kup HVZ</t>
  </si>
  <si>
    <t>Troškovi sudačkih komisija</t>
  </si>
  <si>
    <t>Priprema za međunarodno natjecanje</t>
  </si>
  <si>
    <t>Troškovi prijevoza opreme</t>
  </si>
  <si>
    <t>Osobna vatrogasna oprema: košulje, cipele, vatrogasne odore, oznake - HVZ</t>
  </si>
  <si>
    <t>Nastup natjecateljskih odjeljenja u inozemstvu</t>
  </si>
  <si>
    <t>II.</t>
  </si>
  <si>
    <t xml:space="preserve">TOČKA II </t>
  </si>
  <si>
    <t>Razvoj tehničko-tehnološke opremljenosti i djelotvornog sustava praćenja rada, dojave i uzbunjivanja vatrogasnih postrojbi</t>
  </si>
  <si>
    <t>II.1.</t>
  </si>
  <si>
    <t>Razvijati i unapređivati djelotvoran sustav obnavljanja vatrogasne tehnike i opreme za vatrogasne postrojbe</t>
  </si>
  <si>
    <t>II.1.1.</t>
  </si>
  <si>
    <t xml:space="preserve">Pomagati u nabavci vatrogasne opreme i tehnike vatrogasnim postrojbama </t>
  </si>
  <si>
    <t>II.1.1.1.</t>
  </si>
  <si>
    <t xml:space="preserve">Pomaganje u nabavci tehnike, opreme i sredstava namijenjenih za vatrogasne intervencije iz sredstva premije osiguranja temeljem mjerila </t>
  </si>
  <si>
    <t>II.1.1.2.</t>
  </si>
  <si>
    <t>Pomaganje vatrogastva na područjima od posebne državne skrbi iz sredstava premije osiguranja temeljem mjerila</t>
  </si>
  <si>
    <t>Sred.za opremu s obilježjem  kratkotrajne imovine i tekući rashodi temeljem mjerila - PPDS</t>
  </si>
  <si>
    <t>Kapitalne donacije za pomaganje vatrogastva na područjima od posebne državne skrbi iz sredstava premije osiguranja temeljem mjerila</t>
  </si>
  <si>
    <t>II.2.</t>
  </si>
  <si>
    <t>II.2.1.</t>
  </si>
  <si>
    <t>II.2.1.1.</t>
  </si>
  <si>
    <t>II.2.1.2.</t>
  </si>
  <si>
    <t>II.2.2.</t>
  </si>
  <si>
    <t>Izdavanje vatrogasnih iskaznica</t>
  </si>
  <si>
    <t>II.2.2.1.</t>
  </si>
  <si>
    <t>III</t>
  </si>
  <si>
    <t>TOČKA III</t>
  </si>
  <si>
    <t>Unapređenje vatrogasne preventive, jačanje statusa i skrb o pomlađivanju i vatrogasnoj baštini vatrogasnih i strukovnih organizacija</t>
  </si>
  <si>
    <t>III.1.</t>
  </si>
  <si>
    <t>Zastupanje strukovnih interesa i implementacija podzakonskih akata, te usklađivanje djelovanja s ostalim organizacijama iz područja vatrogastva i zaštite od požara</t>
  </si>
  <si>
    <t>III.1.1.</t>
  </si>
  <si>
    <t xml:space="preserve">Predlagati donošenje novih i izmjene  postojećih podzakonskih akata </t>
  </si>
  <si>
    <t>III.1.1.1.</t>
  </si>
  <si>
    <t>Trajno unapređivati organizaciju i rad stručne službe HVZ, te usklađivati normativne akte sukladno zakonu</t>
  </si>
  <si>
    <t>Stručno usavršavanje zaposlenika</t>
  </si>
  <si>
    <t>Literatura (publik, časop, glas, knjige i ostalo)</t>
  </si>
  <si>
    <t>Plin</t>
  </si>
  <si>
    <t>Motorni benzin i dizel gorivo</t>
  </si>
  <si>
    <t>Usluge telefona, telefaksa</t>
  </si>
  <si>
    <t>Usluge interneta</t>
  </si>
  <si>
    <t>Ostale usluge tekućeg i investicionog održavanja</t>
  </si>
  <si>
    <t>Tisak, tiskovni oglasi u novinama</t>
  </si>
  <si>
    <t xml:space="preserve">Promidžbeni materijal </t>
  </si>
  <si>
    <t>Ostale usluge promidžbe i informiranja</t>
  </si>
  <si>
    <t xml:space="preserve">Opskrba vodom </t>
  </si>
  <si>
    <t>Iznošenje i odvoz smeća</t>
  </si>
  <si>
    <t>Pričuva</t>
  </si>
  <si>
    <t>Ostale komunalne usluge</t>
  </si>
  <si>
    <t>Zakupnine i najamnine za građevinske objekte</t>
  </si>
  <si>
    <t xml:space="preserve">Zakupnine i najamnine za opremu </t>
  </si>
  <si>
    <t>Usluge odvjet.i pravnog savjetovanja</t>
  </si>
  <si>
    <t>Usl agenc, stud servisa (prijepisi, prijevodi i drugo)</t>
  </si>
  <si>
    <t>Ostale intelektualne usluge</t>
  </si>
  <si>
    <t>Grafičke i tiskarske usluge, usl.uvezivanja i slično</t>
  </si>
  <si>
    <t>Usluge pri registraciji prijevoznih sredstava</t>
  </si>
  <si>
    <t>Usluge čišćenja, pranja i slično</t>
  </si>
  <si>
    <t>Naknade troškova osobama izvan radnog odnosa  za stalne i povremena radna tijela</t>
  </si>
  <si>
    <t xml:space="preserve">Pristojbe i naknade </t>
  </si>
  <si>
    <t>Bankarske usluge i us.platnog prometa</t>
  </si>
  <si>
    <t xml:space="preserve">Porez na automobile </t>
  </si>
  <si>
    <t xml:space="preserve">Kapitalni izdaci </t>
  </si>
  <si>
    <t>III.2.</t>
  </si>
  <si>
    <t>Ustrojavanje djelotvornog sustava suradnje s ostalim odgovornim organizacijama u RH te vatrogasnim organizacijama u inozemstvu putem Međunarodne zajednice vatrogasnih i spasilačkih službi (CTIF)</t>
  </si>
  <si>
    <t>III.2.1.</t>
  </si>
  <si>
    <t>III.2.1.1.</t>
  </si>
  <si>
    <t>Sudjelovanje i koordinacija sudjelovanja na međunarodnim savjetovanjima, odborima i radnim tijelima  CTIF-a</t>
  </si>
  <si>
    <t xml:space="preserve">Naknade tr. osobama izvan radnog odnosa </t>
  </si>
  <si>
    <t xml:space="preserve">Trošak službenih putovanja  zaposlenih </t>
  </si>
  <si>
    <t>Savjetovanja podržana od CTIF-a, stručni skupovi i posjeti, odbori i radne grupe CTIF-a</t>
  </si>
  <si>
    <t>III.2.2.</t>
  </si>
  <si>
    <t>Nadzor i praćenje sustava zaštite od požara i vatrogastva i koordinacija nadležnih tijela i službi putem Nacionalnog odbora za preventivnu zaštitu i gašenje požara</t>
  </si>
  <si>
    <t>III.2.2.1.</t>
  </si>
  <si>
    <t>III.3.</t>
  </si>
  <si>
    <t>Organizacija preventivne i informativno-promidžbene djelatnosti</t>
  </si>
  <si>
    <t>III.3.1.</t>
  </si>
  <si>
    <t>Promidžba vatrogasne djelatnosti</t>
  </si>
  <si>
    <t>III.3.1.1.</t>
  </si>
  <si>
    <t>NF</t>
  </si>
  <si>
    <t>III.3.1.2.</t>
  </si>
  <si>
    <t>Praćenje i distribuiranje novosti iz vatrogasne djelatnosti</t>
  </si>
  <si>
    <t>Odlasci na događaje</t>
  </si>
  <si>
    <t>III.3.1.3.</t>
  </si>
  <si>
    <t>Preventivno-promidžbene aktivnosti</t>
  </si>
  <si>
    <t>Pozivnice za svečanosti</t>
  </si>
  <si>
    <t>Mjesec zaštite od požara-promidžbeni artikli</t>
  </si>
  <si>
    <t>Nagrade za pobjednike likovno-literarnog natječaja</t>
  </si>
  <si>
    <t>III.3.1.4.</t>
  </si>
  <si>
    <t>Promocija vatrogasne povijesne baštine</t>
  </si>
  <si>
    <t>Prikupljanje i otkup povijesne građe</t>
  </si>
  <si>
    <t xml:space="preserve">Opremanje Muzeja </t>
  </si>
  <si>
    <t>Uredska oprema (stol, kazete, ormar)</t>
  </si>
  <si>
    <t xml:space="preserve">Usluge printanja , plastificiranja, kaširanja i dr. </t>
  </si>
  <si>
    <t>III.3.1.5.</t>
  </si>
  <si>
    <t>Organizacija i sudjelovanje na vatrogasnim vježbama</t>
  </si>
  <si>
    <t>III.3.2.</t>
  </si>
  <si>
    <t>Povećanje broja izdanih stručnih i informativnih članaka</t>
  </si>
  <si>
    <t>III.3.2.1.</t>
  </si>
  <si>
    <t>Izdavanje prigodnih stručnih izdanja, tiskovina, brošura</t>
  </si>
  <si>
    <t>III.5.</t>
  </si>
  <si>
    <t>Skrb o pomlađivanju i jačanje društvenog statusa vatrogasnih organizacija</t>
  </si>
  <si>
    <t>Kontinuiranim radom s mladeži pomlađivati dobrovoljna vatrogasna društva i djelovati na edukaciji mladeži i djece</t>
  </si>
  <si>
    <t>Organizacija Kampa vatrogasne mladeži u Fažani</t>
  </si>
  <si>
    <t>Sitni inventar za potrebe rada Kampa u Fažani</t>
  </si>
  <si>
    <t>Osiguranje polaznika Kampa vatrogas.mladeži</t>
  </si>
  <si>
    <t>Popravci, održavanje, intervencije</t>
  </si>
  <si>
    <t>Voda</t>
  </si>
  <si>
    <t>Komunalna naknada Općini Fažana</t>
  </si>
  <si>
    <t>Naknada za hrvatske vode</t>
  </si>
  <si>
    <t>Odvoz smeća</t>
  </si>
  <si>
    <t>Deratizacija i dezinsekcija u Fažani</t>
  </si>
  <si>
    <t>III.5.1.2.</t>
  </si>
  <si>
    <t>Organiziranje obuke voditelja vatrogasne mladeži te certificiranje predavača</t>
  </si>
  <si>
    <t>Savjetovanje voditelja vatrogasne mladeži</t>
  </si>
  <si>
    <t>Kroz različite društvene aktivnosti propagirati vatrogasnu struku</t>
  </si>
  <si>
    <t>Susreti u organizaciji Hrvatske vatrogasne zajednice</t>
  </si>
  <si>
    <t>Organiziranje tradicionalnog susreta puhačkih orkestara</t>
  </si>
  <si>
    <t>Susret vatrogasnih puhačkih orkestara</t>
  </si>
  <si>
    <t>Organiziranje tradicionalnog hodočašća vatrogasaca u Mariju Bistricu</t>
  </si>
  <si>
    <t>Hodočašće vatrogasaca u Mariju Bistricu</t>
  </si>
  <si>
    <t xml:space="preserve">Ustrojavanje vatrogasnog vježbališta i Centra za ispitivanje vatrogasne tehnike u Stubičkoj slatini </t>
  </si>
  <si>
    <t>Izgradnja, opremanje i održavanje vatrogas.vježbališta u Stubičkoj Slatini</t>
  </si>
  <si>
    <t>IV.1.</t>
  </si>
  <si>
    <t>SREDSTVA PREMIJE OSIGURANJA  (IZVOR 43)</t>
  </si>
  <si>
    <t>Ustrojavanje i razvoj jedinstvenog informacijskog vatrogasnog sustava HVZ-a</t>
  </si>
  <si>
    <t>Tisak kataloga muzeja</t>
  </si>
  <si>
    <t>Kotizacija HMD-u za sudjelovanje u Noći muzeja</t>
  </si>
  <si>
    <t>A554000-11</t>
  </si>
  <si>
    <t>A554001-11</t>
  </si>
  <si>
    <t>A554002-11</t>
  </si>
  <si>
    <t>A554003-11</t>
  </si>
  <si>
    <t>K554006-11</t>
  </si>
  <si>
    <t>Troškovi prijevoza većih muzejskih eksponata</t>
  </si>
  <si>
    <t>Državno natjecanje</t>
  </si>
  <si>
    <t xml:space="preserve">Osiguranje sudionika </t>
  </si>
  <si>
    <t>Diplome, pečati za državno natjecanje, koverte, vrećice i dr. potrošni mat.</t>
  </si>
  <si>
    <t>Trošak otvaranja i zatvaranja (muzički ansambl, mažoretkinje…)</t>
  </si>
  <si>
    <t xml:space="preserve">Funkcioniranje sustava za uzbunjivanje </t>
  </si>
  <si>
    <t>Smještaj sudaca i voditeljstva na državnom natjecanju</t>
  </si>
  <si>
    <t xml:space="preserve">Doznake organizatoru - suorganizacija </t>
  </si>
  <si>
    <t xml:space="preserve">Osiguranje osoba na susretu </t>
  </si>
  <si>
    <t xml:space="preserve">UKUPNO IZVOR 56 </t>
  </si>
  <si>
    <t>Izvor 56 Pomoći EU</t>
  </si>
  <si>
    <t xml:space="preserve">Plaće za prekovremeni rad </t>
  </si>
  <si>
    <t xml:space="preserve">Ostali rashodi za zaposlene </t>
  </si>
  <si>
    <t>Doprinos za MIO</t>
  </si>
  <si>
    <t xml:space="preserve">Doprinos za obvezno zdravstveno osiguranje </t>
  </si>
  <si>
    <t>Trošak zaposlenika za prijevoz na posao i s posla</t>
  </si>
  <si>
    <t>T554015</t>
  </si>
  <si>
    <t>Obilježja za državno natjecanje</t>
  </si>
  <si>
    <t>Uredski materijal za državno natjecanje</t>
  </si>
  <si>
    <t>Izvješće o radu</t>
  </si>
  <si>
    <t>Najam stadiona (1 dan)</t>
  </si>
  <si>
    <t>T554015-12</t>
  </si>
  <si>
    <t>Licence - ograničeno trajanje</t>
  </si>
  <si>
    <t>T554015-561</t>
  </si>
  <si>
    <t>Tisak promo materijala</t>
  </si>
  <si>
    <t>Mjesec zaštite od požara</t>
  </si>
  <si>
    <t>2 zaposlena za koordinaciju i izvješćivanje</t>
  </si>
  <si>
    <t xml:space="preserve">Ugovorne obveza predavačima </t>
  </si>
  <si>
    <t>OPERATIVNI PROGRAM UČINKOVITI LJUDSKI POTENCIJALI 2014-2020 - JAČANJE ZNANJA I VJEŠTINA PRIPADNIKA VATROGASNIH ORGANIZACIJA U RH</t>
  </si>
  <si>
    <t xml:space="preserve">Prehrana tehničkog osoblja i dr. na Državnom natjecanju </t>
  </si>
  <si>
    <t>e_HVZ</t>
  </si>
  <si>
    <t>Kupnja računalnih licenci</t>
  </si>
  <si>
    <t>Rashodi za zaposlene</t>
  </si>
  <si>
    <t>Materijalni rashodi</t>
  </si>
  <si>
    <t>Financijski rashodi</t>
  </si>
  <si>
    <t>Ostali rashodi</t>
  </si>
  <si>
    <t>Rashodi za nabavu proizvedene dugotrajne imovine</t>
  </si>
  <si>
    <t>Rashodi za nabavu neproizvedene dugotrajne imovine</t>
  </si>
  <si>
    <t>..</t>
  </si>
  <si>
    <t>Naknade troškova za rad predstavničkih i izvršnih tijela, povjerenstava i slično, osiguranje, reprezentacija i ostali troškovi</t>
  </si>
  <si>
    <t>Njegovanje tradicije vatrogasnih susreta i natjecanja mladeži</t>
  </si>
  <si>
    <t>Tekuće donacije u naravi</t>
  </si>
  <si>
    <t>MS / DR</t>
  </si>
  <si>
    <t xml:space="preserve">Refundacija troškova prijevoza putem zahtjeva VZ ili DVD-a </t>
  </si>
  <si>
    <t xml:space="preserve">Sudjelovanje inozemnih ekipa na državnom natjecanju </t>
  </si>
  <si>
    <t>MS / NJ</t>
  </si>
  <si>
    <t>Smještaj zaposlenika na Državnom natjecanju - u pripremi i natjecanju</t>
  </si>
  <si>
    <t>Osiguranje muzejske građe</t>
  </si>
  <si>
    <t>Troškovi povjerenstava za provedbu seminara i ispita za vatrogasne suce</t>
  </si>
  <si>
    <t>Troškovi  povjerenstva za provedbu seminara i ispita za vatrogasne suce</t>
  </si>
  <si>
    <t>Skupština i međunarodni simpozij CTIF-a</t>
  </si>
  <si>
    <t>Radni sastanci s  vatrogasnim zajednicama, vatrogasnim školama, organizacijama i ustanovama te sudjelovanje na ostalim događanjima u zemlji i inozemstvu (sajmovi, seminari, vježbe i sl.)</t>
  </si>
  <si>
    <t>I.1.3.</t>
  </si>
  <si>
    <t>Osposobljavanje vatrogasaca i vatrogasne mladeži putem vatrogasnih natjecanja</t>
  </si>
  <si>
    <t>I.1.3.1.</t>
  </si>
  <si>
    <t>I.1.3.2.</t>
  </si>
  <si>
    <t>Dnevnice sudaca i voditeljstva na državnom natjecanju te tehničkog osoblja</t>
  </si>
  <si>
    <t>I.1.3.3.</t>
  </si>
  <si>
    <t>I.1.3.4.</t>
  </si>
  <si>
    <t>A554002-51</t>
  </si>
  <si>
    <t>HRT pristojba</t>
  </si>
  <si>
    <t>Pravne osobe - edukatori</t>
  </si>
  <si>
    <t>Sudjelovanje na usavršavanjima, obukama i savjetovanjima i stručni posjeti u zemlji i inozemstvu</t>
  </si>
  <si>
    <t>Naknade troškova zaposlenima</t>
  </si>
  <si>
    <t>Naknade za prijevoz na posao i s posla i naknada za odvojeni život</t>
  </si>
  <si>
    <t>I.1.3.5.</t>
  </si>
  <si>
    <t>I.1.3.6.</t>
  </si>
  <si>
    <t>I.1.3.7.</t>
  </si>
  <si>
    <t>I.1.3.8.</t>
  </si>
  <si>
    <t>Troškovi kontrolora i 4 suca za 9 natjecanja, te kontrolora za 5 natjecanja "Fire combat"</t>
  </si>
  <si>
    <t xml:space="preserve">Tekuće donacije za nabavu tehnike, opreme i sredstava namijenjenih za vatrogasne intervencije iz sredstva premije osiguranja temeljem Mjerila </t>
  </si>
  <si>
    <t>Sukladno strategiji informatizacije vatrogastva RH, razvijati i unaprjeđivati jedinstveni informacijski vatrogasni sustav HVZ-a</t>
  </si>
  <si>
    <t>Održavanje i korisnička podrška za aplikacije "Praćenje vozila i osoba na intervencijama"</t>
  </si>
  <si>
    <t>Održavanje i korisnička podrška za aplikacije "UVI" i "Uzbunjivanje"</t>
  </si>
  <si>
    <t>Vlastito učešće u EU projektu eHVZ (15%)</t>
  </si>
  <si>
    <t>Sufinanciranje iz EU fonda za eHVZ(85%)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</si>
  <si>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</si>
  <si>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</si>
  <si>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</si>
  <si>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Namještaj za urede</t>
  </si>
  <si>
    <t>Računalna oprema (računala, monitori, periferija i sl.)</t>
  </si>
  <si>
    <t>Sitni inventar</t>
  </si>
  <si>
    <t>Muzej hrvatskog vatrogastva u Varaždinu</t>
  </si>
  <si>
    <t>Kapitalna ulaganja</t>
  </si>
  <si>
    <t xml:space="preserve">Uredski i drugi razni materijal za izrade diploma, lente i slično </t>
  </si>
  <si>
    <t>Električna energija</t>
  </si>
  <si>
    <t>Aktiv./ Kap. proj. - izvor financiranja</t>
  </si>
  <si>
    <t>Stručni i financijski nadzor vatrogasnih postrojbi</t>
  </si>
  <si>
    <t>Županijski operateri i predavači</t>
  </si>
  <si>
    <t>Za izradu edukacijskog materijala</t>
  </si>
  <si>
    <t>Premija osiguranja</t>
  </si>
  <si>
    <t xml:space="preserve">Prehrana domara kampa </t>
  </si>
  <si>
    <t>IV</t>
  </si>
  <si>
    <t>TOČKA IV</t>
  </si>
  <si>
    <t>Izvor 51  Pomoći iz EU</t>
  </si>
  <si>
    <t>UKUPNO IZVOR 51</t>
  </si>
  <si>
    <t>Organizacija tematskih i stručnih savjetovanja i tečajeva u tuzemstvu</t>
  </si>
  <si>
    <t>Prehrana sudionika seminara</t>
  </si>
  <si>
    <t xml:space="preserve">Kontrole županijskih natjecanja </t>
  </si>
  <si>
    <t xml:space="preserve">EU-projekt: Operativni program UČINKOVITI LJUDSKI POTENCIJALI 2014-2020 - Jačanje znanja i vještina pripadnika vatrogasnih organizacija u RH - udjel EU fonda (85%) </t>
  </si>
  <si>
    <t xml:space="preserve">Ostale naknade troškova zaposlenima </t>
  </si>
  <si>
    <t>Materijal i dijelovi za tekuće i investicijsko održavanje prijevoznih sredstava</t>
  </si>
  <si>
    <t xml:space="preserve">Koordinacija i dr. tr.sl.putovanja (bruto) te prijevozni troškovi </t>
  </si>
  <si>
    <t xml:space="preserve">Projekcija za 2022.                </t>
  </si>
  <si>
    <t>Selska cesta 90a</t>
  </si>
  <si>
    <t>Refundacija troškova prijevoza putem zahtjeva VZ ili DVD-a</t>
  </si>
  <si>
    <t>Novčana naknada poslodavca zbog nezapošljavanja osoba s invaliditetom</t>
  </si>
  <si>
    <t>Stipendije i školarine</t>
  </si>
  <si>
    <t>Za djelatnike HVZ</t>
  </si>
  <si>
    <t>Obvezni i preventivivni zdravstveni pregledi zaposlenika HVZ</t>
  </si>
  <si>
    <t>Za događaje</t>
  </si>
  <si>
    <t>TOČKA VI</t>
  </si>
  <si>
    <t>Dodatna sredstva izravnanja za decentraliziranu funkciju vatrogastva</t>
  </si>
  <si>
    <t>Tekuće pomoći unutar općeg proračuna</t>
  </si>
  <si>
    <t>Minimalni finacijski standardi - osnivači JVP</t>
  </si>
  <si>
    <t>A863023-11</t>
  </si>
  <si>
    <t>Program aktivnosti u provedbi posebnih mjera zaštite od požara</t>
  </si>
  <si>
    <t>Izvanredna dilokacija pripadnika DVIP</t>
  </si>
  <si>
    <t>Literatura (publikacije, časopisi, glasila, knjige i ostalo)</t>
  </si>
  <si>
    <t>Potrebe liretature za ućenje i pračenje noviteta u tehnici i taktici gašenja požara i ostalih tehničkih intervencija</t>
  </si>
  <si>
    <t>Marerijal i sirovine</t>
  </si>
  <si>
    <t>Osnovni materijal i sirovine</t>
  </si>
  <si>
    <t>Namirnice</t>
  </si>
  <si>
    <t>nabavka CSO i vode za piće za vatrogasce HVZ na intervencijama</t>
  </si>
  <si>
    <t>Ostali materijal i sirovine</t>
  </si>
  <si>
    <t xml:space="preserve">Materijal i dijelovi za tekuće i investicijsko održavanje građevinskih objekata </t>
  </si>
  <si>
    <t xml:space="preserve">Materijal i dijelovi za tekuće i investicijsko održavanje postrojenja i opreme </t>
  </si>
  <si>
    <t>nabavka naprtnjača, vatrogasne armature, vreća za spavanje itd.</t>
  </si>
  <si>
    <t>Usluge tekućeg i investicijskog održavanja prijevoznih sredstava</t>
  </si>
  <si>
    <t>Servis i popravci na podvozju vatrogasnih radnih vozila</t>
  </si>
  <si>
    <t>Ostale usluge tekućeg i investicijskog održavanja, investicijskog održavanja</t>
  </si>
  <si>
    <t>ostalo</t>
  </si>
  <si>
    <t>Promidžbeni materijal</t>
  </si>
  <si>
    <t>Ostale zakupnine i najamnine</t>
  </si>
  <si>
    <t>za potrebe požarne sezone</t>
  </si>
  <si>
    <t>Za dislokacije u Divuljama i Zvekovici</t>
  </si>
  <si>
    <t>Prehrana dislokacija u DVIP Split</t>
  </si>
  <si>
    <t>Prehrana dislokacija u DVIP Dubrovnik</t>
  </si>
  <si>
    <t>Smještaj i prehrana dislokacija u DVIP Zadar</t>
  </si>
  <si>
    <t>Smještaj i prehrana dislokacija u DVIP Šibenik</t>
  </si>
  <si>
    <t>Smještaj i prehrana dislokacija u Božava (o. Dugi otok)</t>
  </si>
  <si>
    <t>Smještaj i prehrana dislokacija u Jelsa (o. Hvar)</t>
  </si>
  <si>
    <t>Smještaj i prehrana dislokacija u  Vis (o. Vis)</t>
  </si>
  <si>
    <t>Smještaj i prehrana dislokacija u Uble (o. Lastovo)</t>
  </si>
  <si>
    <t>Izvanredna dislokacija</t>
  </si>
  <si>
    <t>Premije osiguranja prijevoznih sredstava</t>
  </si>
  <si>
    <t>Premije osiguranja zaposlenih</t>
  </si>
  <si>
    <t>Ostala komunikacijska oprema</t>
  </si>
  <si>
    <t xml:space="preserve">nabavka radio uređaja, antena itd. </t>
  </si>
  <si>
    <t>Oprema za protupožarnu zaštitu (osim vozila)</t>
  </si>
  <si>
    <t>nabavka pumpi, tehničkog alata, spremnika za gašenje požara iz helikoptera itd.</t>
  </si>
  <si>
    <t>Uređaji</t>
  </si>
  <si>
    <t>Kombi vozila</t>
  </si>
  <si>
    <t>kupovina vatrogasni tlaćnih cijevi, usisnih cijevi, itd.</t>
  </si>
  <si>
    <t>Za vatrogasna radna vozila (ukupno 11 i to 7 šumskih i 4 vatrogasne cicterne) za djelovanje na intervencijama</t>
  </si>
  <si>
    <t>Usluge održavanja vatrogasnih baza Divulje i Zvekovica</t>
  </si>
  <si>
    <t>Servis i popravci opreme na radnim vozilima, servis i popravci izolacionih aparata, eksplozimetara, elektro uređaja itd.</t>
  </si>
  <si>
    <t>Osiguranje vatrogasnih radnih vozila (DVIP 11 komada)</t>
  </si>
  <si>
    <t>Osiguranje vatrogasaca HVZ kada idu na intervenciju u inozemstvo</t>
  </si>
  <si>
    <t>Prehrana na vježbama</t>
  </si>
  <si>
    <t>Pripremu i provođenje vježbi i protupožarne sezone</t>
  </si>
  <si>
    <t>Vatrogane vježbe</t>
  </si>
  <si>
    <t>Zakupine i najamnine</t>
  </si>
  <si>
    <t>Ostale nespomunte usluge</t>
  </si>
  <si>
    <t>akreditacije, diplome i sl.</t>
  </si>
  <si>
    <t>Naknade zaposlenika HVZ-a za rad na terenu</t>
  </si>
  <si>
    <t>Refundacije JVP za provedbu zadaća požarne sezone</t>
  </si>
  <si>
    <t>Tekuće pomoći unutar općeg proračuna - JVP</t>
  </si>
  <si>
    <t>DVIP</t>
  </si>
  <si>
    <t>Refundacije VZŽ za provedbu zadaća požarne sezone</t>
  </si>
  <si>
    <t>Naknada JVP za moguća oštećenja vatrogasnih vozila i opreme kao i troškove pripreme i servisa</t>
  </si>
  <si>
    <t>Naknada DVD za moguća oštećenja vatrogasnih vozila i opreme kao i troškove pripreme i servisa</t>
  </si>
  <si>
    <t>USB Stick, najam po potrebi</t>
  </si>
  <si>
    <t>Mobilna telefonija</t>
  </si>
  <si>
    <t>Serverska oprema (serveri, serverske komponente, UPS...)</t>
  </si>
  <si>
    <t>Ostali materijalni rashodi</t>
  </si>
  <si>
    <t>DVIP Divulje</t>
  </si>
  <si>
    <t>DVIP Zvekovica</t>
  </si>
  <si>
    <t>DVIP Zadar</t>
  </si>
  <si>
    <t>DVIP Šibenik</t>
  </si>
  <si>
    <t>Kruge 52</t>
  </si>
  <si>
    <t>Lož ulje</t>
  </si>
  <si>
    <t>Za sve objekte</t>
  </si>
  <si>
    <t>Materijal i dijelovi za tekuće i investicijsko održavanje objekata</t>
  </si>
  <si>
    <t>Materijal i dijelovi za tekuće i investicijsko ostalo</t>
  </si>
  <si>
    <t>Auto gume</t>
  </si>
  <si>
    <t>Autobusni prijevoz</t>
  </si>
  <si>
    <t>Selska 90a</t>
  </si>
  <si>
    <t>Selska c.90A</t>
  </si>
  <si>
    <t>Najam prostora za događanja</t>
  </si>
  <si>
    <t>Najam antenskih stupova za smještaj opreme</t>
  </si>
  <si>
    <t>Po potrebi</t>
  </si>
  <si>
    <t>Osiguranja</t>
  </si>
  <si>
    <t>Premije osiguranja ostale imovine</t>
  </si>
  <si>
    <t>Za potrebe sastanaka (kava, voda, sok)</t>
  </si>
  <si>
    <t>Ostali troškovi poslovanja</t>
  </si>
  <si>
    <t>Takse, biljezi, javnobilježničke naknade</t>
  </si>
  <si>
    <t>Oglasi javne nabave i sl.</t>
  </si>
  <si>
    <t>Hrt pretplata</t>
  </si>
  <si>
    <t>Troškovi sudskih postupaka</t>
  </si>
  <si>
    <t>Za štete prilikom vježbi i sl.</t>
  </si>
  <si>
    <t>Uredski namještaj</t>
  </si>
  <si>
    <t>Ostala uredska oprema</t>
  </si>
  <si>
    <t>Komunikacija oprema</t>
  </si>
  <si>
    <t>Radio i TV prijemnici</t>
  </si>
  <si>
    <t>Klime</t>
  </si>
  <si>
    <t>za pranje, čišćenje, grijalice, perilice, hladnjaci</t>
  </si>
  <si>
    <t>medaje za igrice i pehari</t>
  </si>
  <si>
    <t>Međunarodno natjecanje odraslih i mladeži ili mladeži (CTIF)</t>
  </si>
  <si>
    <t>Sufinanciranje osposobljavanja i usavršavanja sukladno Programu</t>
  </si>
  <si>
    <t>Tekuće donacije neprofitnim organizacijama</t>
  </si>
  <si>
    <t xml:space="preserve">Licenciranje i certificiranje K-9 timova s potražnim psima </t>
  </si>
  <si>
    <t>Stručni skup u organizaciji HVZ  (Jesenski skup)</t>
  </si>
  <si>
    <t>Najam prostora i opreme</t>
  </si>
  <si>
    <t>Rerezentacija</t>
  </si>
  <si>
    <t>Suorganizacija tematskih stručnih savjetovanja (VZ zdravstva, Udruge profesionalnih vatrogasaca u gospodarstvu i sl.)</t>
  </si>
  <si>
    <t>Organizacija i suorganizacija stručnih seminara</t>
  </si>
  <si>
    <t>Sufinanciranje nastupa u inozemstvu (natjecateljskih odjeljenja) iz Kupa HVZ</t>
  </si>
  <si>
    <t>MC</t>
  </si>
  <si>
    <t>Plakete za obljetnice vatrogasnih organizacija</t>
  </si>
  <si>
    <t>Izdaci za neto plaću, poreze, doprinose i naknade</t>
  </si>
  <si>
    <t>Komunalne naknade Zgb.holding.</t>
  </si>
  <si>
    <t>Izdavanje Vatrogasnog vjesnika</t>
  </si>
  <si>
    <t>Prisustvovanje zaposlenih na sjednicama tijela, skupštinama, koordinacije, nadzor Kampa i druga događanja</t>
  </si>
  <si>
    <t>uredske potrepštine</t>
  </si>
  <si>
    <t>toneri</t>
  </si>
  <si>
    <t xml:space="preserve">Autorski i Ugovori o djelu </t>
  </si>
  <si>
    <t>Za potrebe ureda</t>
  </si>
  <si>
    <t>Naknade troškova za rad predstavničkih tijela</t>
  </si>
  <si>
    <t>Sjednice Predsjedništva i Zapovjedništva</t>
  </si>
  <si>
    <t>Ostale naknade iz proračuna u naravi</t>
  </si>
  <si>
    <t>Deratizacija i dezinsekcija</t>
  </si>
  <si>
    <t>Posjet stranih delegacija - smještaj i prehrana</t>
  </si>
  <si>
    <t>Povezivanje rač. programa s Drž. riznicom</t>
  </si>
  <si>
    <t>Za internet stranicu i slično</t>
  </si>
  <si>
    <t>Službeni prijevodi</t>
  </si>
  <si>
    <t>Slanje DVIP-a na ispomoć u inozemstvo i sl. putovanja</t>
  </si>
  <si>
    <t>Za promidžbene aktiovnosti - fotoaparat, objektivi, video kamere, govornica</t>
  </si>
  <si>
    <t>Windows i Office</t>
  </si>
  <si>
    <t>Google Apps, antivirus i sl.</t>
  </si>
  <si>
    <t>Za potrebe rada Ureda ( switch, router i sl.)</t>
  </si>
  <si>
    <t>Održavanje infrastrukture na kojoj se nalazi  Avaya telefonska centrala - "Uzbunjivanje"</t>
  </si>
  <si>
    <t>Kotizacije za seminare, tečajevi i obuke</t>
  </si>
  <si>
    <t xml:space="preserve">Ksaverska cesta 109 </t>
  </si>
  <si>
    <t>Vatrogastvo i upravljanje požarima</t>
  </si>
  <si>
    <t>K260089-11</t>
  </si>
  <si>
    <t>Usluge tekućeg i investicionog održavanja komunikacijske opreme</t>
  </si>
  <si>
    <t>Za analogni sustav komunikacijskih veza</t>
  </si>
  <si>
    <t>Ethernet - povezivanje lokacija HVZ-a</t>
  </si>
  <si>
    <t>VI.1.</t>
  </si>
  <si>
    <t>A863023</t>
  </si>
  <si>
    <t>K260089</t>
  </si>
  <si>
    <t>Tekuće pomoći proračunskim korisnicima drugih proračuna</t>
  </si>
  <si>
    <t>Dodatna ulaganja na građevinskim objektima</t>
  </si>
  <si>
    <t>Naknade građanima i kućanstvima u novcu</t>
  </si>
  <si>
    <t>Naknade građanima i kućanstvima na temelju osiguranja i druge naknade</t>
  </si>
  <si>
    <t>Naknade građanima i kućanstvima u naravi</t>
  </si>
  <si>
    <t>Reprezentacija coffee break-stručni skup</t>
  </si>
  <si>
    <t>Stručni skup</t>
  </si>
  <si>
    <t>Naknade troškova osobama izvan radnog odnosa-naknade troškova službenog puta</t>
  </si>
  <si>
    <t>Službeni predstavnici HVZ (bruto). Radni sastanci s  vatrogasnim zajednicama, vatrogasnim školama, organizacijama i ustanovama te sudjelovanje na ostalim događanjima u zemlji i inozemstvu (sajmovi, seminari, vježbe i sl.)</t>
  </si>
  <si>
    <t xml:space="preserve">Susreti s inozemnim vatrogasnim zajednicama-trošak reprezentacije i pokloni </t>
  </si>
  <si>
    <t>Smještaj i prehrana gostujućih ekipa iz drugih država na državnom natjecanju</t>
  </si>
  <si>
    <t xml:space="preserve">Smještaj zaposlenika na Državnom natjecanju - u pripremi i natjecanju </t>
  </si>
  <si>
    <t xml:space="preserve">Prijevoz sudaca i voditeljstva -refundacije VZ po zahtjevima-računima </t>
  </si>
  <si>
    <t>Vatrogasna oprema - sprave za obuku ( 3 seta i ostala oprema-HVZ -Državno natjecanje - osposobljenost</t>
  </si>
  <si>
    <t>Oprema za zaštitu i spašavanje</t>
  </si>
  <si>
    <t>HVZ - Državno natjecanje - sprave za obuku ( 3 seta i ostala oprema)</t>
  </si>
  <si>
    <t xml:space="preserve">Sitni inventar </t>
  </si>
  <si>
    <t>Razni materijal za državno natjecanje-označavanje staza i dr.</t>
  </si>
  <si>
    <t>Pripreme i izrada akreditacija za državno natjecanje</t>
  </si>
  <si>
    <t>Najam stadiona, ozvučenje (razglas, semafor, rekviziti) za državno natjecanje</t>
  </si>
  <si>
    <t>Državno natjecanje-ugovorne usluge (na stadionu itd.)</t>
  </si>
  <si>
    <t>Državno natjecanje-zaštitari i sigurnost</t>
  </si>
  <si>
    <t xml:space="preserve">Ostale usluge </t>
  </si>
  <si>
    <t>ZAMP-naknada za javni nastup (otvaranje i zatvaranje)</t>
  </si>
  <si>
    <t>Obračun kod VZŽ-trošak osoblja</t>
  </si>
  <si>
    <t>Zdavstvene i veterinarske usluge</t>
  </si>
  <si>
    <t>Državno natjecanje-osiguranje sudionika</t>
  </si>
  <si>
    <t>Tehnička potpora  - dotacija na temelju obračuna na državnom natjecanju-naknada troškova za tehničko osoblje</t>
  </si>
  <si>
    <t>Tehnička priprema terena -Tehnička potpora  - dotacija na temelju obračuna na državnom natjecanju</t>
  </si>
  <si>
    <t xml:space="preserve">Službena putovanja </t>
  </si>
  <si>
    <t xml:space="preserve">Vatrogasna oprema - sprave za obuku-HVZ - nabava tri nove staze </t>
  </si>
  <si>
    <t xml:space="preserve">Vatrogasna oprema - sprave za obuku-HVZ - nabava tri nove staze i brentača </t>
  </si>
  <si>
    <t>Novčana nagrada za nabavu vatrogasne opreme kao nagrada sudionicima za  1.,2., ili 3.mjesto - državno natjecanje-HVZ</t>
  </si>
  <si>
    <t xml:space="preserve">Trošak prijevoza opreme </t>
  </si>
  <si>
    <t>Pripreme i izrada akreditacija-državno natjecanje</t>
  </si>
  <si>
    <t>Državno natjecanje-Prva pomoć i Crveni Križ</t>
  </si>
  <si>
    <t>Državno natjecanje-usluge po ugovoru (na stadionu)</t>
  </si>
  <si>
    <t>Najam stadiona, ozvučenje (razglas, semafor, rekviziti)-Državno natjecanje</t>
  </si>
  <si>
    <t>ZAMP-naknada za javni nastup kod otvaranja i zatvaranja</t>
  </si>
  <si>
    <t>Državno natjecanje-kemijski WC-i</t>
  </si>
  <si>
    <t>Tehnička potpora -dotacija na temelju obračuna na državnom natjecanju-naknada troškova za tehničko osoblje</t>
  </si>
  <si>
    <t xml:space="preserve">Tehnička priprema terena - dotacija na temelju obračuna na državnom natjecanju </t>
  </si>
  <si>
    <t>Pehari za Kup-mladež, odrasli i "Fire Combat"</t>
  </si>
  <si>
    <t>Dotacije domaćinu za organizaciju Kup HVZ-a-4 Kupa za mladež, 4 Kupa odrasle i 7 Kupa "Fire Combat"- 2.000,00 kn</t>
  </si>
  <si>
    <t xml:space="preserve">Službena putovanja  </t>
  </si>
  <si>
    <t xml:space="preserve">Popravci vatrogasne opreme (za sve vježbe i natjecanja) </t>
  </si>
  <si>
    <t>Naknade za rad osobama izvan radnog odnosa</t>
  </si>
  <si>
    <t>Refundacija troškova prijevoza putem zahtjeva VZ ili DVD-a-troškovi  povjerenstva za provedbu ispita za vatrogasne suce</t>
  </si>
  <si>
    <t>Troškovi sudačkih komisija - bruto iznos dnevnice</t>
  </si>
  <si>
    <t>Službena putovanja zaposlenika - trener, troškovi sudačkih komisija</t>
  </si>
  <si>
    <t xml:space="preserve">Refundacija troškova prijevoza putem zahtjeva VZ ili DVD-a, naknade troškova prijevoza  vatrogasnim sucima </t>
  </si>
  <si>
    <t xml:space="preserve">Troškovi prehrane natjecateljskih odjeljenja (pripreme reprezentacije) u Kampu Fažana </t>
  </si>
  <si>
    <t xml:space="preserve">Službena putovanja-dnevnice </t>
  </si>
  <si>
    <t xml:space="preserve">Športska oprema za potrebe međunarodnog natjecanja odraslih i mladeži: majice, trenirke, torba, tenisice (za NATJECATELJE) </t>
  </si>
  <si>
    <t>Športska oprema za potrebe međunarodnog natjecanja odraslih i mladeži : majice, trenirke, torba, tenisice (za voditeljstvo reprezentacije i suce), tenisice za mladež</t>
  </si>
  <si>
    <t>Vatrogasna oprema - sprave za obuku-(brentače i sl.) za pripreme u natjecanju</t>
  </si>
  <si>
    <t xml:space="preserve">Trošak službenog putovanja osoba izvan radnog odnosa-kontrolori natjecanja </t>
  </si>
  <si>
    <t xml:space="preserve">Refundacija troškova prijevoza putem zahtjeva VZ ili DVD-a, prijevozni troškovi kontrolora </t>
  </si>
  <si>
    <t>ReprezentacijaPredstavljanje nacija, pripreme, prijemi i dr.</t>
  </si>
  <si>
    <t>Osiguranje voditeljstva i natjecatelja</t>
  </si>
  <si>
    <t>Kotizacija po 201 EUR za natjecatelje (3 odjeljenja i voditeljstvo)-smještaj sudaca, voditeljstva i natjecatelja</t>
  </si>
  <si>
    <t xml:space="preserve">Refundacija troškova prijevoza putem zahtjeva VZ ili DVD-a, prijevoz sudaca i voditeljstva </t>
  </si>
  <si>
    <t>Tekuće donacije za nabavu tehnike, opreme i sredstava namijenjenih za vatrogasne intervencije iz sredstva premije osiguranja temeljem Mjerila</t>
  </si>
  <si>
    <t>Tekuće pomoći za nabavu tehnike, opreme i sredstava namijenjenih za vatrogasne intervencije iz sredstva premije osiguranja temeljem Mjerila</t>
  </si>
  <si>
    <t>Kapitalne donacije za nabavu tehnike, opreme i sredstava namijenjenih za vatrogasne intervencije iz sredstva premije osiguranja temeljem Mjerila</t>
  </si>
  <si>
    <t>Tekuće donacije za nabavu tehnike, opreme i sredstava namijenjenih za vatrogasne intervencije iz sredstva premije osiguranja temeljem Mjerila -obilježavanje obljetnica</t>
  </si>
  <si>
    <t>Kapitalne donacije za nabavu tehnike, opreme i sredstava namijenjenih za vatrogasne intervencije iz sredstva premije osiguranja temeljem Mjerila-obilježavanje obljetnica</t>
  </si>
  <si>
    <t>Daljnji razvoj informacijskih sustava - "HAZMAT" i "SPIS" - održavanja računalnih programa; Interaktivna baza opasnih tvari i druge</t>
  </si>
  <si>
    <t xml:space="preserve">Računalne usluge </t>
  </si>
  <si>
    <t>Daljnji razvoj informacijskih sustava - "UVI"- održavanja računalnih programa; Interaktivna baza opasnih tvari i druge</t>
  </si>
  <si>
    <t>Daljnji razvoj informacijskih sustava - Ostali sustavi i integracija, održavanja računalnih programa; Interaktivna baza opasnih tvari i druge</t>
  </si>
  <si>
    <t>Održavanje ostale infrastrukture-Interaktivna baza opasnih tvari i druge</t>
  </si>
  <si>
    <t>Nabavka računalne opreme-računala, simulator, LED monitor</t>
  </si>
  <si>
    <t>Nabavka komunikacijske opreme za VOC (2.110.000)</t>
  </si>
  <si>
    <t>Nabavka Komunikacijske opreme za VOC (2.110.000)</t>
  </si>
  <si>
    <t>Intelektualne i osobne usluge-ugovori o djelu</t>
  </si>
  <si>
    <t xml:space="preserve">Pravne osobe - edukatori </t>
  </si>
  <si>
    <t>Troškovi  najma-prostora, interneta i računalne opreme</t>
  </si>
  <si>
    <t>Troškovi prehrane polaznika edukacije</t>
  </si>
  <si>
    <t xml:space="preserve">Troškovi prijevoza opreme i putovanja-motorni benzin i dizel gorivo </t>
  </si>
  <si>
    <t>Trošak sl. putovanja osoba izvan radnog odnosa-dnevnice, smještaj</t>
  </si>
  <si>
    <t>Objava natječaja za javnu nabavu, natječaj za posao i sl.</t>
  </si>
  <si>
    <t>Troškovi sl. puta - troškovi edukacije - Francuska, Valabre - dnevnice</t>
  </si>
  <si>
    <t xml:space="preserve">Refundacija troškova prijevoza putem zahtjeva VZ ili DVD-a, troškovi edukacije - Francuska, Valabre </t>
  </si>
  <si>
    <t>Kotizacija za osposobljavanje - troškovi edukacije - Francuska, Valabre- smještaj, prehrana i sl.</t>
  </si>
  <si>
    <t>Telekomunikacijski troškovi -Sustav za uzbunjivanje - SMS-HVZ (1.250,00 kn/mj)</t>
  </si>
  <si>
    <t>Telekomunikacijski troškovi -Sustav za uzbunjivanje - govorni kanali-HVZ (1.260,00 kn/mj)</t>
  </si>
  <si>
    <t>Arhivski materijal-mape za arhiviranje</t>
  </si>
  <si>
    <t>Mat. i sredstva za čišćenje i održavanje-Selska i Ksaver</t>
  </si>
  <si>
    <t>Mat. za higijenske potrebe i njegu-toaletni papir, ručnici papirnati, vreće za smeće</t>
  </si>
  <si>
    <t>Plin-Selska cesta 90a (klimatizer)</t>
  </si>
  <si>
    <t>Plin-Kruge 52 i labaratorij na Učilištu</t>
  </si>
  <si>
    <t>Sitni inventar-mobiteli</t>
  </si>
  <si>
    <t>Auto gume za vatrogasna vozila i zimske gume</t>
  </si>
  <si>
    <t xml:space="preserve">redovna otprema </t>
  </si>
  <si>
    <t>Poštarina</t>
  </si>
  <si>
    <t>oštećenja i kvarovi</t>
  </si>
  <si>
    <t>Za sva vozila</t>
  </si>
  <si>
    <t>kopirni uređaji HVZ</t>
  </si>
  <si>
    <t>Usluge odvjetnika i pravnog savjetovanja</t>
  </si>
  <si>
    <t>Urudžbeni, arhiva, računovodstvo</t>
  </si>
  <si>
    <t xml:space="preserve">Računalne usluge  </t>
  </si>
  <si>
    <t>Naknade troškova službenog puta osobama izvan radnog odnosa</t>
  </si>
  <si>
    <t>INA,PBZ i sl.</t>
  </si>
  <si>
    <t>Članarine i norme</t>
  </si>
  <si>
    <t>Osobni automobili</t>
  </si>
  <si>
    <t>Računala i računalna oprema</t>
  </si>
  <si>
    <t>Software-licence, računalni programi</t>
  </si>
  <si>
    <t>Oprema za grijanje, ventilaciju i hlađenje</t>
  </si>
  <si>
    <t>Kotizacija za simpozij-2 izaslanika</t>
  </si>
  <si>
    <t>Usluge agencija, studentskog servisa (prijepisi, prijevodi i drugo)</t>
  </si>
  <si>
    <t>prijevodi</t>
  </si>
  <si>
    <t>Suradnja s nadležnim tijelima i ustanovama-službena putovanja (bruto)</t>
  </si>
  <si>
    <t>Autorski honorar (bruto)-Vatrogasni vjesnik 10 brojeva</t>
  </si>
  <si>
    <t>Vatrogasni vjesnik 10 brojeva - otprema (poštanski troškovi za VV i VUP)-cca 15.000 kn po broju</t>
  </si>
  <si>
    <t>Praćenje-troškovi promidžbe-elektronski mediji</t>
  </si>
  <si>
    <t>Interprotex-promocija (vozila, vježba)</t>
  </si>
  <si>
    <t>Interprotex-najam</t>
  </si>
  <si>
    <t>Interprotex-hostesa</t>
  </si>
  <si>
    <t>Interprotex -reprezentacija</t>
  </si>
  <si>
    <t>Promidžbeno-edukativni filmovi-suradnja s HRT</t>
  </si>
  <si>
    <t>Najam oglasnog prostora-oglašavanje putem promidžbenih plakata-požarna sezona (1 mjesec, 7 priobalnih županija)</t>
  </si>
  <si>
    <t>Tisak - suradnja s turističkim zajednicama-Protupožarne preventiva - letci za strance Požarna sezona</t>
  </si>
  <si>
    <t>Tisak-letci spaljivanje biljnog otpada</t>
  </si>
  <si>
    <t>Tisak-Protupožarna preventiva -raspored sati za djecu s vatrogasnim motivima</t>
  </si>
  <si>
    <t>Autorski honorar (bruto)-Protupožarna preventiva -raspored sati za djecu s vatrogasnim motivima</t>
  </si>
  <si>
    <t xml:space="preserve">Službena putovanja vanjskih suradnika </t>
  </si>
  <si>
    <t>Sportske manifestacije-Suorganizacija HVZ-a</t>
  </si>
  <si>
    <t>Centralno obilježavanje Mjeseca zaštite od požara - trg bana J. Jelačića-tisak plakata</t>
  </si>
  <si>
    <t>Centralno obilježavanje Mjeseca zaštite od požara - trg bana J. Jelačića-promidžbeni materijali za djecu</t>
  </si>
  <si>
    <t>Oglašavanje putem promidžbenih plakata 
Mjesec zaštite od požara (10 gradova, 2 tjedna)-najam oglasnog prostora</t>
  </si>
  <si>
    <t>Protupožarna preventiva -promidžbeni plakati Mjesec zaštite od požara (25 plakata)-tisak</t>
  </si>
  <si>
    <t>Mjesec zaštite od požara-promidžbeni materijal - brošura-tisak</t>
  </si>
  <si>
    <t>Bojanka za djecu ( 20.000 naša naklada)-tisak</t>
  </si>
  <si>
    <t>Bojanka za djecu-autorski honorar (bruto)</t>
  </si>
  <si>
    <t>Edukativni materijal za predškolsku dob-tisak</t>
  </si>
  <si>
    <t>Edukativni materijal za predškolsku dob-autorski honorar (bruto)</t>
  </si>
  <si>
    <t xml:space="preserve">Refundacija troškova prijevoza putem zahtjeva VZ ili DVD-a na svečanu dodjelu nagrada za pobjednike likovno-literarnog natječaja </t>
  </si>
  <si>
    <t>Smještaj na svečanoj dodjeli nagrada  za pobjednike likovno-literarnog natječaja</t>
  </si>
  <si>
    <t xml:space="preserve">Trošak članova povjerenstava za natječaje (likovni i drugi)-službenog puta </t>
  </si>
  <si>
    <t>Ostale nespomenute izložbene vrijednosti</t>
  </si>
  <si>
    <t>Opremanje Muzeja -vitrine i drugi potreban namještaj, audio vizualna oprema  (kapitalne nabavke)</t>
  </si>
  <si>
    <t>Opremanje Muzeja</t>
  </si>
  <si>
    <t>Program M++ (licenca) - evidencija muzejske dokumentacije-održavanje računalnog programa</t>
  </si>
  <si>
    <t>Najam servera i domene-Hosting web stranice Muzeja</t>
  </si>
  <si>
    <t>Službena putovanja za potrebe Muzeja</t>
  </si>
  <si>
    <t xml:space="preserve">Arhivske kutije, naljepnice i papir  za označavanje, literatura, okviri za fotografije za potrebe Muzeja </t>
  </si>
  <si>
    <t>Uredski materijal i materijal za čišćenje Muzeja-direktni troškovi HVZ-a te zajednički troškovi s DVD Varaždin</t>
  </si>
  <si>
    <t>Trošak energije HVZ-a te zajednički troškovi s DVD Varaždin</t>
  </si>
  <si>
    <t>Manji popravci objekta Muzeja</t>
  </si>
  <si>
    <t>Komunalne usluge HVZ-a te zajednički troškovi s DVD Varaždin</t>
  </si>
  <si>
    <t>trošak čistačice-DVD-u Varaždin</t>
  </si>
  <si>
    <t>vanjski suradnici-predavanja, pomoć oko izložbi, vođenje grupa i sl.</t>
  </si>
  <si>
    <t>Vatrogasna vježba i prezentacija stare vatrogasne opreme za Noć Muzeja, Špancirfest</t>
  </si>
  <si>
    <t>Organizacija i sudjelovanje na vatrogasnim vježbama -doznake organizatoru</t>
  </si>
  <si>
    <t>Vatrogastvo i upravljanje požarima-tisak u nakladi 1000 komada po broju</t>
  </si>
  <si>
    <t>Vatrogastvo i upravljanje požarima-autorski hon.za tehničkog i glavnog urednika i recenzenta (bruto)</t>
  </si>
  <si>
    <t>Oprema-sprave za obuku za provođenje praktičnih vježbi - HVZ</t>
  </si>
  <si>
    <t>Zapovjednici kampa - Ugovor o djelu-prehrana ( 1010 kn po smjeni neto + obračunati porezi i doprinosi )</t>
  </si>
  <si>
    <t>Refundacija troškova prijevoza putem zahtjeva VZ ili DVD-a-Trošak prijevoza zapovjednika Kampa službenim vozilom DVD-a</t>
  </si>
  <si>
    <t>Troškovi otvaranja i zatvaranja Kampa-sufinanciranje prijevoza vat. glazbe i sl.</t>
  </si>
  <si>
    <t>Troškovi otvaranja i zatvaranja Kampa-prigodni obrok i reprezentacija</t>
  </si>
  <si>
    <t>Telekomunikacijski troškovi za funkcioniranje Kampa-Telefon, fax, Internet</t>
  </si>
  <si>
    <t>Razni materijal za održavanje, krečenje, popravke i dr. za objekte i opremu</t>
  </si>
  <si>
    <t>Usluga održavanje objekata van sezone u Fažani -DVD Pula</t>
  </si>
  <si>
    <t>Angažiranje u tijeku sezone i čuvanje i obilazak objekata van sezone u Fažani-DVD Pula</t>
  </si>
  <si>
    <t xml:space="preserve">Majice za sudionike Kampa </t>
  </si>
  <si>
    <t>Prehrana natjecateljskih ekipa-odjeljenja u Kampu Fažana-3 odjeljenja mladeži po 7 dana (12 osoba)</t>
  </si>
  <si>
    <t xml:space="preserve">Organizirati tradicionalne susrete vatrogasne mladeži (RH-RS) </t>
  </si>
  <si>
    <t>Organiziranje tradicionalnih susreta vatrogasne mladeži (RH-RS)a- suci, izaslanstvo (bruto)</t>
  </si>
  <si>
    <t>Prehrana-30 kn/osobi</t>
  </si>
  <si>
    <t>Savjetovanje voditelja vatrogasne mladeži-autorski honorar predavačima (bruto)</t>
  </si>
  <si>
    <t>Savjetovanje voditelja vatrogasne mladeži-prijevoz opreme</t>
  </si>
  <si>
    <t>Susret vatrogasnih puhačkih orkestara-prijava ZAMP-u i vođenje</t>
  </si>
  <si>
    <t>Susret vatrogasnih puhačkih orkestara-prehrana prijavljenih sudionika</t>
  </si>
  <si>
    <t xml:space="preserve">Susret vatrogasnih puhačkih orkestara-zakup razglasa i opreme </t>
  </si>
  <si>
    <t>Hodočašće vatrogasaca u Mariju Bistricu-prehrana gostiju i orkestra</t>
  </si>
  <si>
    <t xml:space="preserve">Hodočašće vatrogasaca u Mariju Bistricu-refundacija troškova prijevoza putem zahtjeva VZ ili DVD-a </t>
  </si>
  <si>
    <t>Hodočašće vatrogasaca u Mariju Bistricu-tehničko osoblje</t>
  </si>
  <si>
    <t>Pomoćni i sanitetski materijal</t>
  </si>
  <si>
    <t>Prijevoz dislociranih vatrogasaca na redovne dislokacije autobusom (smjena svakih 15 dana. Mogućnost izvanrednog prijevoza.</t>
  </si>
  <si>
    <t>Uredski  materijal</t>
  </si>
  <si>
    <t>Najam opreme i prostora</t>
  </si>
  <si>
    <t>Tekuće donacije u udrugama građana</t>
  </si>
  <si>
    <t>Elaborat za sustav Zaštite na radu</t>
  </si>
  <si>
    <t>SREDSTVA PRORAČUNA   (IZVOR  12 - VLAST. UČEŠĆE U EU PROJEKTIMA)</t>
  </si>
  <si>
    <t>SREDSTVA PRORAČUNA    (IZVOR  11 - REDOVNO)</t>
  </si>
  <si>
    <t>MS/TH</t>
  </si>
  <si>
    <t>MS/NJ</t>
  </si>
  <si>
    <t>NF/VR</t>
  </si>
  <si>
    <t>GVZ/DB</t>
  </si>
  <si>
    <t>GVZ/NF</t>
  </si>
  <si>
    <t>GVZ/VB</t>
  </si>
  <si>
    <t>MS/RH</t>
  </si>
  <si>
    <t>Najam oglasnog prostora-oglašavanje putem promidžbenih plakata - Advent</t>
  </si>
  <si>
    <t>Tisak-oglašavanje putem promidžbenih plakata - Advent</t>
  </si>
  <si>
    <t>Najam oglasnog prostora- kampanja "Spaljivanje biljnog otpada"</t>
  </si>
  <si>
    <t>Promidžbeni materijal - bedževi s logom</t>
  </si>
  <si>
    <t>DVIP Šibenik - refundacija</t>
  </si>
  <si>
    <t>Ostali materijal i dijelovi za tekuće i investicijsko održavanje</t>
  </si>
  <si>
    <t xml:space="preserve">Dnevnice zaposlenika na Državnom natjecanju - u pripremi i natjecanju </t>
  </si>
  <si>
    <t>Vatrogasna oprema - osobna oprema i sprave kao nagrada sudionicima za  1.,2., ili 3.mjesto - HVZ</t>
  </si>
  <si>
    <t>Dnevnice zaposlenika</t>
  </si>
  <si>
    <t xml:space="preserve">Za uspostavljanje računalnog sustava za rad HVZ </t>
  </si>
  <si>
    <t>Medalje i priznanja koja dodjeljuje HVZ</t>
  </si>
  <si>
    <t>DIVULJE sanacija kontejnera</t>
  </si>
  <si>
    <t>unutarnji radovi</t>
  </si>
  <si>
    <t>vanjski radovi</t>
  </si>
  <si>
    <t>krovopokrivački radovi</t>
  </si>
  <si>
    <t>elektro radovi</t>
  </si>
  <si>
    <t>održavanje klima - Ksaver 109</t>
  </si>
  <si>
    <t>Obnova i dodatna ulaganja i Divulje- vatrodojava</t>
  </si>
  <si>
    <t>Oprema u Kampu</t>
  </si>
  <si>
    <t>A554004-43P</t>
  </si>
  <si>
    <t>A554003-61M</t>
  </si>
  <si>
    <t>Komunalna naknada -Ksaver 109</t>
  </si>
  <si>
    <t>Komunalna naknada - Divulje</t>
  </si>
  <si>
    <t>A554001-61O</t>
  </si>
  <si>
    <t>osobe izvan radnog odnosa -bruto</t>
  </si>
  <si>
    <t>zaposleni</t>
  </si>
  <si>
    <t>Promidžbeni materijali Muzeja - tisak "bookmarkova"</t>
  </si>
  <si>
    <t>Suradnja s nadležnim tijelima i ustanovama - zaposleni</t>
  </si>
  <si>
    <t xml:space="preserve">Sjednice-zaposleni </t>
  </si>
  <si>
    <t>Sjednice-Službena putovanja (bruto)</t>
  </si>
  <si>
    <t>Održavanje skladišnog prostora unutar vojarne "Pukovnik Milivoj Halar" u Dugom Selu</t>
  </si>
  <si>
    <t>Poticanje osposobljavanja i usavršavanja vatrogasaca</t>
  </si>
  <si>
    <t>Osposobljavanje i usavršavanje vatrogasaca</t>
  </si>
  <si>
    <t>Sufinanciranje osposobljavanja i usavršavanja</t>
  </si>
  <si>
    <t>MS/DK</t>
  </si>
  <si>
    <t>Tisak - plakati za kampanju "Spaljivanje biljnog otpada"</t>
  </si>
  <si>
    <t>Nagrade i priznanja u Kampu Fažana u povodu ostvarenih rezultata - promidžbeni materijal</t>
  </si>
  <si>
    <t>I.2.</t>
  </si>
  <si>
    <t>I.2.1.</t>
  </si>
  <si>
    <t>I.2.1.1.</t>
  </si>
  <si>
    <t>UKUPNA PRORAČUNSKA SREDSTVA (11+12) - LIMITI</t>
  </si>
  <si>
    <t>ZB-43P</t>
  </si>
  <si>
    <t>ZB-61</t>
  </si>
  <si>
    <t>ZB-5</t>
  </si>
  <si>
    <t xml:space="preserve">PROJEKCIJA ZA 2022. </t>
  </si>
  <si>
    <t>Rashodi za dodatna ulaganja na nefinancijskoj imovini</t>
  </si>
  <si>
    <t>II.1.1.3.</t>
  </si>
  <si>
    <t>Nabava sredstava i opreme u dobri protiv epidemije COVID-19</t>
  </si>
  <si>
    <t>Zaštitna odjela, maske, rukovice</t>
  </si>
  <si>
    <t>Medicinski alkohol</t>
  </si>
  <si>
    <t>Dezinfekcijska sredstva</t>
  </si>
  <si>
    <t>Komunikacijska oprema za županijske vatrogasne centre - IP centrale</t>
  </si>
  <si>
    <t>Sredstava koja su se osigurala iz Mjerila za 2018. i  2019. godinu</t>
  </si>
  <si>
    <t>Nabava sredstava i opreme iz sredstava OKFŠ-a</t>
  </si>
  <si>
    <t>A554004-43OKFŠ</t>
  </si>
  <si>
    <t>SREDSTVA OKFŠ (IZVOR 43)</t>
  </si>
  <si>
    <t>ZB-43OKFŠ</t>
  </si>
  <si>
    <t>POMOĆI I SREDSTVA EU FONDOVA</t>
  </si>
  <si>
    <t xml:space="preserve">Plan za 2021.                </t>
  </si>
  <si>
    <t xml:space="preserve">Projekcija za 2023.                </t>
  </si>
  <si>
    <t>MS/GVZ</t>
  </si>
  <si>
    <t>nagrade, darovi, otpremnine, naknade za bolest, smrt, regres i ostali nenavedeni rashodi za zaposlene
NN125-19, čl.58 Zakona o vatrogastvu-otpremnine po pos.uvj.-pune cca bto 1- 100.000 kn (10 prosj.plaća) , prijevremene cca bto 60.000 kn (6 prosj.plaća)</t>
  </si>
  <si>
    <t>16,5% na bruto(uključiti i otpremnine po pos.uvjetima)</t>
  </si>
  <si>
    <t>AČ</t>
  </si>
  <si>
    <t>Usluge protokola  i sl. (vijenci, cvjetni aranžmani i sl.)</t>
  </si>
  <si>
    <t>Tisak i grafička priprema-Vatrogasni vjesnik 10 brojeva</t>
  </si>
  <si>
    <t xml:space="preserve">Protupožarna preventiva -promidžbeni plakati - požarna sezona </t>
  </si>
  <si>
    <t>Licenca za održavanje sustava PandoPad - pametni ekran</t>
  </si>
  <si>
    <t>Materijal za popravke (boja i sl.)</t>
  </si>
  <si>
    <t>Plakete za goste</t>
  </si>
  <si>
    <t>Najam pozornice i razglasa</t>
  </si>
  <si>
    <t>Najam stolica za goste</t>
  </si>
  <si>
    <t>Elektropriključci</t>
  </si>
  <si>
    <t>Nastup puhačkog orkestra</t>
  </si>
  <si>
    <t>Cvijeće na pozornici</t>
  </si>
  <si>
    <t>Fiksna telefonija</t>
  </si>
  <si>
    <t>Prijenos signala za videostream i korištenje terminalne opreme OIV FIRE DETECT sustava</t>
  </si>
  <si>
    <t>prijenos signala CANADER</t>
  </si>
  <si>
    <t>Usluga izrade vatrogasnih iskaznica-za dodjelu (operativne)</t>
  </si>
  <si>
    <t>Vatrogasna oprema iz OKFŠ</t>
  </si>
  <si>
    <t>Članarina</t>
  </si>
  <si>
    <t>Usluga održavanje objekata -DVD Stubička Slatina</t>
  </si>
  <si>
    <t xml:space="preserve">Nabava osnovne opreme za održavanje </t>
  </si>
  <si>
    <t xml:space="preserve">Prijevoz dislociranih vatrogasaca, vozila i opreme trajektom na redovne dislokacije (smjena svakih 15 dana. Mogućnost izvanrednog prijevoza. </t>
  </si>
  <si>
    <t>Nabavka 4 kombi vozila (8+1) za DVIP Zadar, Šibenik, Split i Dubrovnik i jednog za HVZ u sjedištu</t>
  </si>
  <si>
    <t>Sufinanciranje stručnog skupa u Opatiji</t>
  </si>
  <si>
    <t>Automobil(i) za potrebe HVZ</t>
  </si>
  <si>
    <t>Obilježavanje 145. obljetnice HVZ-a</t>
  </si>
  <si>
    <t>tisak Monografija HVZ-a</t>
  </si>
  <si>
    <t>Nabava osnovne opreme za održavanje (Kosilice, trimeri itd.)</t>
  </si>
  <si>
    <t>El. Energija, voda</t>
  </si>
  <si>
    <t>I.1.3.9.</t>
  </si>
  <si>
    <t>Usluge izrade vatrogasnih iskaznica (Sudačke)</t>
  </si>
  <si>
    <t xml:space="preserve">Troškovi  povjerenstva za provedbu seminara i ispita za vatrogasne suce (320 kn (bruto) * 3 člana * 21 ISPIT + 320 kn (bruto) * 1 član * 21 SEMINAR) </t>
  </si>
  <si>
    <t>Inspekcijski i stručni nadzori</t>
  </si>
  <si>
    <t>Promidžbeni materijal - vatrogasni godišnjak</t>
  </si>
  <si>
    <t xml:space="preserve">TEKUĆI PLAN ZA 2021. </t>
  </si>
  <si>
    <t xml:space="preserve">PROJEKCIJA ZA 2023. </t>
  </si>
  <si>
    <t>Provodba inspekcijskih i  stručnih nadzora vatrogasnih postrojbi</t>
  </si>
  <si>
    <t xml:space="preserve">Zapovjednici kampa - Ugovor o djelu-77 dana * 200 kn = 11.550 kn + 100% oporezivo </t>
  </si>
  <si>
    <t>Pomoći dane u inozemstvo i unutar općeg proračuna</t>
  </si>
  <si>
    <t>Naknada za rad na terenu angažiranih profesionalnih vatrogasaca (200 kn/dan)</t>
  </si>
  <si>
    <t>Naknada za rad na terenu angažiranih dobrovoljnih vatrogasaca (200 kn/danu)</t>
  </si>
  <si>
    <t>Dislokacija Vatrogasnog operativnog središta u VB Divulje - 9 ljudi x 200 kn x 107 dana</t>
  </si>
  <si>
    <t>Dislokacija jednog pripadnika DVIP na otoke (SIVP Lastovo, Hvar, Vis, Dugi Otok)4 ljudi x 200 kn x 122 dana</t>
  </si>
  <si>
    <t xml:space="preserve">RAZDJEL 039 GLAVA 05  RKP 50985   HRVATSKA VATROGASNA ZAJEDNICA </t>
  </si>
  <si>
    <t>III.4.</t>
  </si>
  <si>
    <t>III.4.1.</t>
  </si>
  <si>
    <t>III.4.1.1.</t>
  </si>
  <si>
    <t>III.4.1.2.</t>
  </si>
  <si>
    <t>III.4.1.3.</t>
  </si>
  <si>
    <t xml:space="preserve">III.5.1. </t>
  </si>
  <si>
    <t xml:space="preserve">III.5.1.1. </t>
  </si>
  <si>
    <t>Smještaj i prehrana djelatnika HVZ-a na dislokacijama - voditelji</t>
  </si>
  <si>
    <t>Prijevoz i komunikacija</t>
  </si>
  <si>
    <t>Ben. Staž cca 4 % na bruto 311</t>
  </si>
  <si>
    <t>Održavanje Internet stranice Muzeja</t>
  </si>
  <si>
    <t>Majice za sudionike susreta (700 majica x 20 kn)</t>
  </si>
  <si>
    <t>ZVEKOVICA izmjena stolarije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</si>
  <si>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</si>
  <si>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</si>
  <si>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</si>
  <si>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</si>
  <si>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</si>
  <si>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</si>
  <si>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</si>
  <si>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</si>
  <si>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</si>
  <si>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</si>
  <si>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</si>
  <si>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</si>
  <si>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</si>
  <si>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</si>
  <si>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</si>
  <si>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</si>
  <si>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</si>
  <si>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</si>
  <si>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</si>
  <si>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</si>
  <si>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</si>
  <si>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</si>
  <si>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</si>
  <si>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</si>
  <si>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</si>
  <si>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</si>
  <si>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</si>
  <si>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</si>
  <si>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</si>
  <si>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</si>
  <si>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</si>
  <si>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</si>
  <si>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</si>
  <si>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</si>
  <si>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</si>
  <si>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</si>
  <si>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</si>
  <si>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</si>
  <si>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</si>
  <si>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Kapitalna ulaganja - HOLISTIC-406.833 KN</t>
  </si>
  <si>
    <t xml:space="preserve">2021. </t>
  </si>
  <si>
    <t xml:space="preserve">2022. </t>
  </si>
  <si>
    <t xml:space="preserve">2023. </t>
  </si>
  <si>
    <t>PRIHOD ZA POSEBNE NAMJENE - PREMIJE OSIGURANJA</t>
  </si>
  <si>
    <t>PRIHOD ZA POSEBNE NAMJENE - OPĆE KORISNE FUNKCIJE ŠUMA</t>
  </si>
  <si>
    <t>SVEUKUPNO PRIHOD + DONOSI</t>
  </si>
  <si>
    <t>UKUPNO RASHODI 50985  HVZ</t>
  </si>
  <si>
    <t>SVEUKUPNO RASHOD + ODNOS</t>
  </si>
  <si>
    <t>DONOSI U GODINU PLANIRANJA (prijenosi iz prethodnih godina)</t>
  </si>
  <si>
    <t>ODNOSI IZ GODINE PLANIRANJA (prijenosi u iduću godinu)</t>
  </si>
  <si>
    <t>Vatrogasna vozila iz OKFŠ</t>
  </si>
  <si>
    <t>V.1.</t>
  </si>
  <si>
    <t>Terenska vozila (protupožarna, vojna i slično)</t>
  </si>
  <si>
    <t>PRIHOD I POMOĆI IZ EU FONDOVA</t>
  </si>
  <si>
    <t xml:space="preserve">      REPUBLIKA HRVATSKA</t>
  </si>
  <si>
    <t>PRIJEDLOG FINANCIJSKOG PLANA ZA 2021. GODINU I PROJEKCIJA ZA 2022. I 2023. GODINU</t>
  </si>
  <si>
    <t>RB.</t>
  </si>
  <si>
    <t>Naziv točke/rashoda</t>
  </si>
  <si>
    <t>V</t>
  </si>
  <si>
    <t>VI.</t>
  </si>
  <si>
    <t>REKAPITULACIJA</t>
  </si>
  <si>
    <t>UKUPNO</t>
  </si>
  <si>
    <t>ZB=11+12</t>
  </si>
  <si>
    <t>ZB-11</t>
  </si>
  <si>
    <t>ZB-12</t>
  </si>
  <si>
    <t>OPERATIVNI PROGRAM RADA ZA 2021. I PROJEKCIJU ZA 2022. I 2023. GODINU S FINANCIJSKIM POKAZATELJIMA</t>
  </si>
  <si>
    <t>SREDSTVA DONACIJA  (IZVOR 61)</t>
  </si>
  <si>
    <t>masa novih koef.sa novim dodacima 1,62 za 142 zaposlena*7%-min.rad*6.044,51*12=17.600.000 kn</t>
  </si>
  <si>
    <t>Mjesečna naknada za 140 zaposlenih uz uvjet da 3 su zaposlena invalida</t>
  </si>
  <si>
    <t>baza- 70.000 za 130 zaposlenih/mj, za 140 zaposlenih cca 900.000 + terenski 35.000</t>
  </si>
  <si>
    <t>Naknada dijela plaće sezonskim vatrogascima</t>
  </si>
  <si>
    <t>GLAVNI VATROGASNI ZAPOVJEDNIK</t>
  </si>
  <si>
    <t>Slavko Tucaković, univ. spec. oec.</t>
  </si>
  <si>
    <t>KLASA: 400-06/20-01/08</t>
  </si>
  <si>
    <t>URBROJ: 444-03-20-2</t>
  </si>
  <si>
    <t>Zagreb, 14. listopada 2020.</t>
  </si>
  <si>
    <t>El. Energija</t>
  </si>
  <si>
    <t>PRIHOD ZA POSEBNE NAMJENE - OPĆE KORISNINE FUNCKIJE ŠUMA</t>
  </si>
  <si>
    <t>PRIHOD ZA POSEBNE NAMJENE - OPĆE KORISNE FUNCKIJE ŠUMA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</si>
</sst>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&quot;.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b/>
      <u/>
      <sz val="9"/>
      <name val="Arial Narrow"/>
      <family val="2"/>
      <charset val="238"/>
    </font>
    <font>
      <sz val="12"/>
      <name val="Times New Roman"/>
      <family val="1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u/>
      <sz val="12"/>
      <color indexed="12"/>
      <name val="Times New Roman"/>
      <family val="1"/>
      <charset val="238"/>
    </font>
    <font>
      <sz val="9"/>
      <name val="Arial Narrow"/>
      <family val="2"/>
    </font>
    <font>
      <b/>
      <sz val="9"/>
      <name val="Arial Narrow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6" fillId="0" borderId="0"/>
    <xf numFmtId="0" fontId="6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2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3" fontId="1" fillId="2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5" fillId="0" borderId="3" xfId="5" applyNumberFormat="1" applyFont="1" applyFill="1" applyBorder="1" applyAlignment="1" applyProtection="1">
      <alignment horizontal="left" vertical="top" wrapText="1"/>
    </xf>
    <xf numFmtId="0" fontId="5" fillId="0" borderId="3" xfId="7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1" fontId="5" fillId="0" borderId="3" xfId="3" applyNumberFormat="1" applyFont="1" applyFill="1" applyBorder="1" applyAlignment="1" applyProtection="1">
      <alignment horizontal="center" vertical="top"/>
    </xf>
    <xf numFmtId="0" fontId="5" fillId="0" borderId="0" xfId="0" applyFont="1" applyFill="1"/>
    <xf numFmtId="3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3" fontId="5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5" fillId="0" borderId="3" xfId="0" applyNumberFormat="1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3" fontId="5" fillId="0" borderId="3" xfId="3" applyNumberFormat="1" applyFont="1" applyFill="1" applyBorder="1" applyAlignment="1" applyProtection="1">
      <alignment horizontal="left" vertical="top" wrapText="1"/>
    </xf>
    <xf numFmtId="3" fontId="5" fillId="0" borderId="3" xfId="5" applyNumberFormat="1" applyFont="1" applyFill="1" applyBorder="1" applyAlignment="1" applyProtection="1">
      <alignment horizontal="left" vertical="top" wrapText="1"/>
    </xf>
    <xf numFmtId="3" fontId="1" fillId="4" borderId="1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3" fontId="5" fillId="0" borderId="0" xfId="0" applyNumberFormat="1" applyFont="1" applyFill="1"/>
    <xf numFmtId="1" fontId="4" fillId="0" borderId="3" xfId="0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horizontal="center" vertical="top"/>
    </xf>
    <xf numFmtId="3" fontId="4" fillId="0" borderId="3" xfId="5" applyNumberFormat="1" applyFont="1" applyFill="1" applyBorder="1" applyAlignment="1" applyProtection="1">
      <alignment horizontal="center" vertical="top"/>
    </xf>
    <xf numFmtId="0" fontId="4" fillId="0" borderId="8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5" fillId="0" borderId="3" xfId="3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top"/>
    </xf>
    <xf numFmtId="0" fontId="4" fillId="0" borderId="3" xfId="5" applyNumberFormat="1" applyFont="1" applyFill="1" applyBorder="1" applyAlignment="1" applyProtection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1" fontId="4" fillId="0" borderId="3" xfId="3" applyNumberFormat="1" applyFont="1" applyFill="1" applyBorder="1" applyAlignment="1" applyProtection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5" fillId="0" borderId="3" xfId="3" applyFont="1" applyFill="1" applyBorder="1" applyAlignment="1">
      <alignment horizontal="left" vertical="top" wrapText="1"/>
    </xf>
    <xf numFmtId="3" fontId="4" fillId="0" borderId="3" xfId="5" applyNumberFormat="1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" fillId="3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justify" vertical="top" wrapText="1"/>
    </xf>
    <xf numFmtId="1" fontId="5" fillId="0" borderId="3" xfId="0" applyNumberFormat="1" applyFont="1" applyFill="1" applyBorder="1" applyAlignment="1" applyProtection="1">
      <alignment horizontal="center" vertical="top"/>
    </xf>
    <xf numFmtId="1" fontId="5" fillId="0" borderId="5" xfId="0" applyNumberFormat="1" applyFont="1" applyFill="1" applyBorder="1" applyAlignment="1" applyProtection="1">
      <alignment horizontal="center" wrapText="1"/>
    </xf>
    <xf numFmtId="1" fontId="5" fillId="0" borderId="3" xfId="0" quotePrefix="1" applyNumberFormat="1" applyFont="1" applyFill="1" applyBorder="1" applyAlignment="1" applyProtection="1">
      <alignment horizontal="center" vertical="top"/>
    </xf>
    <xf numFmtId="0" fontId="5" fillId="0" borderId="3" xfId="5" applyNumberFormat="1" applyFont="1" applyFill="1" applyBorder="1" applyAlignment="1" applyProtection="1">
      <alignment horizontal="center" vertical="top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3" fontId="4" fillId="0" borderId="8" xfId="0" applyNumberFormat="1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3" fontId="4" fillId="0" borderId="3" xfId="5" applyNumberFormat="1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top" wrapText="1"/>
    </xf>
    <xf numFmtId="3" fontId="2" fillId="0" borderId="15" xfId="0" applyNumberFormat="1" applyFont="1" applyBorder="1" applyAlignment="1">
      <alignment vertical="top" wrapText="1"/>
    </xf>
    <xf numFmtId="3" fontId="3" fillId="0" borderId="0" xfId="0" applyNumberFormat="1" applyFont="1" applyFill="1" applyAlignment="1">
      <alignment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 applyProtection="1">
      <alignment horizontal="left" vertical="center" wrapText="1"/>
    </xf>
    <xf numFmtId="3" fontId="5" fillId="0" borderId="3" xfId="0" applyNumberFormat="1" applyFont="1" applyBorder="1" applyAlignment="1">
      <alignment horizontal="left" vertical="top" wrapText="1"/>
    </xf>
    <xf numFmtId="0" fontId="13" fillId="0" borderId="3" xfId="0" applyNumberFormat="1" applyFont="1" applyFill="1" applyBorder="1" applyAlignment="1" applyProtection="1">
      <alignment horizontal="left" vertical="top" wrapText="1"/>
    </xf>
    <xf numFmtId="1" fontId="13" fillId="0" borderId="3" xfId="0" quotePrefix="1" applyNumberFormat="1" applyFont="1" applyFill="1" applyBorder="1" applyAlignment="1" applyProtection="1">
      <alignment horizontal="center" vertical="top"/>
    </xf>
    <xf numFmtId="0" fontId="13" fillId="0" borderId="3" xfId="0" applyFont="1" applyFill="1" applyBorder="1" applyAlignment="1">
      <alignment horizontal="left" vertical="top"/>
    </xf>
    <xf numFmtId="1" fontId="13" fillId="0" borderId="3" xfId="0" applyNumberFormat="1" applyFont="1" applyFill="1" applyBorder="1" applyAlignment="1" applyProtection="1">
      <alignment horizontal="center" vertical="top"/>
    </xf>
    <xf numFmtId="1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/>
    </xf>
    <xf numFmtId="3" fontId="5" fillId="0" borderId="3" xfId="5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5" applyNumberFormat="1" applyFont="1" applyFill="1" applyBorder="1" applyAlignment="1" applyProtection="1">
      <alignment horizontal="left" vertical="center" wrapText="1"/>
    </xf>
    <xf numFmtId="0" fontId="5" fillId="0" borderId="3" xfId="5" applyNumberFormat="1" applyFont="1" applyFill="1" applyBorder="1" applyAlignment="1" applyProtection="1">
      <alignment horizontal="center" vertical="center"/>
    </xf>
    <xf numFmtId="3" fontId="5" fillId="0" borderId="3" xfId="5" applyNumberFormat="1" applyFont="1" applyFill="1" applyBorder="1" applyAlignment="1" applyProtection="1">
      <alignment horizontal="left" vertical="center" wrapText="1"/>
    </xf>
    <xf numFmtId="0" fontId="5" fillId="0" borderId="3" xfId="5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" fontId="4" fillId="0" borderId="3" xfId="0" applyNumberFormat="1" applyFont="1" applyFill="1" applyBorder="1" applyAlignment="1" applyProtection="1">
      <alignment horizontal="center" vertical="center"/>
    </xf>
    <xf numFmtId="3" fontId="4" fillId="0" borderId="3" xfId="5" applyNumberFormat="1" applyFont="1" applyFill="1" applyBorder="1" applyAlignment="1" applyProtection="1">
      <alignment horizontal="right" vertical="center"/>
    </xf>
    <xf numFmtId="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4" fontId="5" fillId="0" borderId="4" xfId="11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right" vertical="center"/>
    </xf>
    <xf numFmtId="44" fontId="5" fillId="0" borderId="4" xfId="9" applyNumberFormat="1" applyFont="1" applyFill="1" applyBorder="1" applyAlignment="1" applyProtection="1">
      <alignment horizontal="center" vertical="center" wrapText="1"/>
    </xf>
    <xf numFmtId="0" fontId="5" fillId="0" borderId="4" xfId="3" applyNumberFormat="1" applyFont="1" applyFill="1" applyBorder="1" applyAlignment="1" applyProtection="1">
      <alignment horizontal="center" vertical="center"/>
    </xf>
    <xf numFmtId="3" fontId="5" fillId="0" borderId="3" xfId="3" applyNumberFormat="1" applyFont="1" applyFill="1" applyBorder="1" applyAlignment="1">
      <alignment horizontal="left" vertical="center" wrapText="1"/>
    </xf>
    <xf numFmtId="3" fontId="5" fillId="0" borderId="3" xfId="3" applyNumberFormat="1" applyFont="1" applyFill="1" applyBorder="1" applyAlignment="1" applyProtection="1">
      <alignment horizontal="left" vertical="center" wrapText="1"/>
    </xf>
    <xf numFmtId="1" fontId="5" fillId="0" borderId="3" xfId="3" applyNumberFormat="1" applyFont="1" applyFill="1" applyBorder="1" applyAlignment="1" applyProtection="1">
      <alignment horizontal="center" vertical="center"/>
    </xf>
    <xf numFmtId="3" fontId="12" fillId="0" borderId="3" xfId="5" applyNumberFormat="1" applyFont="1" applyFill="1" applyBorder="1" applyAlignment="1" applyProtection="1">
      <alignment horizontal="left" vertical="center" wrapText="1"/>
    </xf>
    <xf numFmtId="44" fontId="5" fillId="0" borderId="3" xfId="9" applyNumberFormat="1" applyFont="1" applyFill="1" applyBorder="1" applyAlignment="1" applyProtection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3" xfId="7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quotePrefix="1" applyNumberFormat="1" applyFont="1" applyFill="1" applyBorder="1" applyAlignment="1" applyProtection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left" vertical="center" wrapText="1"/>
    </xf>
    <xf numFmtId="1" fontId="5" fillId="0" borderId="3" xfId="9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0" fontId="17" fillId="0" borderId="0" xfId="0" applyFont="1" applyFill="1" applyAlignment="1">
      <alignment vertical="center" wrapText="1"/>
    </xf>
    <xf numFmtId="3" fontId="2" fillId="0" borderId="0" xfId="0" applyNumberFormat="1" applyFont="1" applyFill="1" applyAlignment="1"/>
    <xf numFmtId="1" fontId="5" fillId="0" borderId="18" xfId="3" applyNumberFormat="1" applyFont="1" applyFill="1" applyBorder="1" applyAlignment="1" applyProtection="1">
      <alignment horizontal="center" vertical="center"/>
    </xf>
    <xf numFmtId="3" fontId="4" fillId="0" borderId="19" xfId="3" applyNumberFormat="1" applyFont="1" applyFill="1" applyBorder="1" applyAlignment="1" applyProtection="1">
      <alignment horizontal="left" vertical="top" wrapText="1"/>
    </xf>
    <xf numFmtId="0" fontId="5" fillId="0" borderId="23" xfId="0" applyFont="1" applyFill="1" applyBorder="1" applyAlignment="1">
      <alignment horizontal="left" vertical="center" wrapText="1"/>
    </xf>
    <xf numFmtId="3" fontId="5" fillId="0" borderId="3" xfId="5" applyNumberFormat="1" applyFont="1" applyFill="1" applyBorder="1" applyAlignment="1">
      <alignment horizontal="right" vertical="center"/>
    </xf>
    <xf numFmtId="3" fontId="5" fillId="0" borderId="3" xfId="6" applyNumberFormat="1" applyFont="1" applyFill="1" applyBorder="1" applyAlignment="1" applyProtection="1">
      <alignment horizontal="right" vertical="center"/>
    </xf>
    <xf numFmtId="3" fontId="5" fillId="0" borderId="3" xfId="9" applyNumberFormat="1" applyFont="1" applyFill="1" applyBorder="1" applyAlignment="1" applyProtection="1">
      <alignment horizontal="right" vertical="center"/>
    </xf>
    <xf numFmtId="3" fontId="5" fillId="0" borderId="3" xfId="7" applyNumberFormat="1" applyFont="1" applyFill="1" applyBorder="1" applyAlignment="1" applyProtection="1">
      <alignment horizontal="right" vertical="center" wrapText="1"/>
    </xf>
    <xf numFmtId="3" fontId="5" fillId="0" borderId="3" xfId="6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3" fontId="1" fillId="0" borderId="2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3" xfId="3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9" fontId="4" fillId="0" borderId="4" xfId="0" applyNumberFormat="1" applyFont="1" applyFill="1" applyBorder="1" applyAlignment="1">
      <alignment horizontal="center" vertical="center" wrapText="1"/>
    </xf>
    <xf numFmtId="44" fontId="4" fillId="0" borderId="4" xfId="9" applyNumberFormat="1" applyFont="1" applyFill="1" applyBorder="1" applyAlignment="1" applyProtection="1">
      <alignment horizontal="center" vertical="center" wrapText="1"/>
    </xf>
    <xf numFmtId="44" fontId="4" fillId="0" borderId="4" xfId="11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3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5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4" fontId="4" fillId="0" borderId="3" xfId="9" applyNumberFormat="1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7" xfId="5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3" xfId="5" applyNumberFormat="1" applyFont="1" applyFill="1" applyBorder="1" applyAlignment="1" applyProtection="1">
      <alignment horizontal="right" vertical="center" wrapText="1"/>
    </xf>
    <xf numFmtId="3" fontId="13" fillId="0" borderId="3" xfId="5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3" fontId="4" fillId="0" borderId="3" xfId="5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19" fillId="0" borderId="3" xfId="5" applyNumberFormat="1" applyFont="1" applyFill="1" applyBorder="1" applyAlignment="1" applyProtection="1">
      <alignment horizontal="right" vertical="center"/>
    </xf>
    <xf numFmtId="3" fontId="4" fillId="0" borderId="3" xfId="6" applyNumberFormat="1" applyFont="1" applyFill="1" applyBorder="1" applyAlignment="1" applyProtection="1">
      <alignment horizontal="right" vertical="center"/>
    </xf>
    <xf numFmtId="3" fontId="5" fillId="0" borderId="3" xfId="4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8" fillId="0" borderId="0" xfId="0" applyFont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top"/>
    </xf>
    <xf numFmtId="3" fontId="4" fillId="0" borderId="16" xfId="0" applyNumberFormat="1" applyFont="1" applyFill="1" applyBorder="1" applyAlignment="1" applyProtection="1">
      <alignment horizontal="left" vertical="center" wrapText="1"/>
    </xf>
    <xf numFmtId="3" fontId="4" fillId="0" borderId="24" xfId="0" applyNumberFormat="1" applyFont="1" applyFill="1" applyBorder="1" applyAlignment="1" applyProtection="1">
      <alignment horizontal="left" vertical="top" wrapText="1"/>
    </xf>
    <xf numFmtId="12" fontId="4" fillId="0" borderId="25" xfId="0" applyNumberFormat="1" applyFont="1" applyFill="1" applyBorder="1" applyAlignment="1" applyProtection="1">
      <alignment horizontal="left" vertical="top"/>
    </xf>
    <xf numFmtId="12" fontId="4" fillId="0" borderId="26" xfId="0" applyNumberFormat="1" applyFont="1" applyFill="1" applyBorder="1" applyAlignment="1" applyProtection="1">
      <alignment horizontal="left" vertical="top"/>
    </xf>
    <xf numFmtId="12" fontId="5" fillId="0" borderId="26" xfId="0" applyNumberFormat="1" applyFont="1" applyFill="1" applyBorder="1" applyAlignment="1" applyProtection="1">
      <alignment horizontal="left" vertical="center"/>
    </xf>
    <xf numFmtId="12" fontId="13" fillId="0" borderId="26" xfId="0" applyNumberFormat="1" applyFont="1" applyFill="1" applyBorder="1" applyAlignment="1" applyProtection="1">
      <alignment horizontal="left" vertical="top"/>
    </xf>
    <xf numFmtId="12" fontId="5" fillId="0" borderId="26" xfId="0" applyNumberFormat="1" applyFont="1" applyFill="1" applyBorder="1" applyAlignment="1" applyProtection="1">
      <alignment horizontal="left" vertical="top"/>
    </xf>
    <xf numFmtId="12" fontId="4" fillId="0" borderId="26" xfId="0" applyNumberFormat="1" applyFont="1" applyFill="1" applyBorder="1" applyAlignment="1" applyProtection="1">
      <alignment horizontal="left" vertical="center"/>
    </xf>
    <xf numFmtId="12" fontId="5" fillId="0" borderId="26" xfId="0" quotePrefix="1" applyNumberFormat="1" applyFont="1" applyFill="1" applyBorder="1" applyAlignment="1" applyProtection="1">
      <alignment horizontal="left" vertical="top"/>
    </xf>
    <xf numFmtId="12" fontId="5" fillId="0" borderId="26" xfId="5" applyNumberFormat="1" applyFont="1" applyFill="1" applyBorder="1" applyAlignment="1" applyProtection="1">
      <alignment horizontal="left" vertical="center"/>
    </xf>
    <xf numFmtId="12" fontId="5" fillId="0" borderId="26" xfId="5" applyNumberFormat="1" applyFont="1" applyFill="1" applyBorder="1" applyAlignment="1" applyProtection="1">
      <alignment horizontal="left" vertical="top"/>
    </xf>
    <xf numFmtId="12" fontId="5" fillId="0" borderId="26" xfId="0" quotePrefix="1" applyNumberFormat="1" applyFont="1" applyFill="1" applyBorder="1" applyAlignment="1" applyProtection="1">
      <alignment horizontal="left" vertical="center"/>
    </xf>
    <xf numFmtId="12" fontId="4" fillId="0" borderId="26" xfId="4" applyNumberFormat="1" applyFont="1" applyFill="1" applyBorder="1" applyAlignment="1" applyProtection="1">
      <alignment horizontal="left" vertical="top"/>
    </xf>
    <xf numFmtId="12" fontId="5" fillId="0" borderId="26" xfId="6" applyNumberFormat="1" applyFont="1" applyFill="1" applyBorder="1" applyAlignment="1" applyProtection="1">
      <alignment horizontal="left" vertical="top"/>
    </xf>
    <xf numFmtId="12" fontId="5" fillId="0" borderId="27" xfId="0" applyNumberFormat="1" applyFont="1" applyFill="1" applyBorder="1" applyAlignment="1" applyProtection="1">
      <alignment horizontal="left" vertical="top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9" xfId="5" applyNumberFormat="1" applyFont="1" applyFill="1" applyBorder="1" applyAlignment="1" applyProtection="1">
      <alignment horizontal="right" vertical="center"/>
    </xf>
    <xf numFmtId="3" fontId="5" fillId="0" borderId="9" xfId="5" applyNumberFormat="1" applyFont="1" applyFill="1" applyBorder="1" applyAlignment="1" applyProtection="1">
      <alignment horizontal="right" vertical="center"/>
    </xf>
    <xf numFmtId="3" fontId="4" fillId="0" borderId="9" xfId="5" applyNumberFormat="1" applyFont="1" applyFill="1" applyBorder="1" applyAlignment="1" applyProtection="1">
      <alignment horizontal="right" vertical="center" wrapText="1"/>
    </xf>
    <xf numFmtId="3" fontId="13" fillId="0" borderId="9" xfId="5" applyNumberFormat="1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3" fontId="5" fillId="0" borderId="9" xfId="5" applyNumberFormat="1" applyFont="1" applyFill="1" applyBorder="1" applyAlignment="1">
      <alignment horizontal="right" vertical="center"/>
    </xf>
    <xf numFmtId="3" fontId="4" fillId="0" borderId="9" xfId="5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5" fillId="0" borderId="9" xfId="6" applyNumberFormat="1" applyFont="1" applyFill="1" applyBorder="1" applyAlignment="1" applyProtection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 applyProtection="1">
      <alignment horizontal="right" vertical="center"/>
    </xf>
    <xf numFmtId="3" fontId="5" fillId="0" borderId="9" xfId="9" applyNumberFormat="1" applyFont="1" applyFill="1" applyBorder="1" applyAlignment="1" applyProtection="1">
      <alignment horizontal="right" vertical="center"/>
    </xf>
    <xf numFmtId="3" fontId="4" fillId="0" borderId="9" xfId="6" applyNumberFormat="1" applyFont="1" applyFill="1" applyBorder="1" applyAlignment="1" applyProtection="1">
      <alignment horizontal="right" vertical="center"/>
    </xf>
    <xf numFmtId="3" fontId="5" fillId="0" borderId="9" xfId="4" applyNumberFormat="1" applyFont="1" applyFill="1" applyBorder="1" applyAlignment="1">
      <alignment horizontal="right" vertical="center"/>
    </xf>
    <xf numFmtId="3" fontId="5" fillId="0" borderId="9" xfId="7" applyNumberFormat="1" applyFont="1" applyFill="1" applyBorder="1" applyAlignment="1" applyProtection="1">
      <alignment horizontal="right" vertical="center" wrapText="1"/>
    </xf>
    <xf numFmtId="0" fontId="5" fillId="0" borderId="28" xfId="0" applyNumberFormat="1" applyFont="1" applyFill="1" applyBorder="1" applyAlignment="1" applyProtection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3" fontId="5" fillId="0" borderId="29" xfId="0" applyNumberFormat="1" applyFont="1" applyFill="1" applyBorder="1" applyAlignment="1" applyProtection="1">
      <alignment horizontal="left" vertical="center" wrapText="1"/>
    </xf>
    <xf numFmtId="1" fontId="5" fillId="0" borderId="29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3" fontId="5" fillId="0" borderId="29" xfId="5" applyNumberFormat="1" applyFont="1" applyFill="1" applyBorder="1" applyAlignment="1" applyProtection="1">
      <alignment horizontal="right" vertical="center"/>
    </xf>
    <xf numFmtId="3" fontId="5" fillId="0" borderId="13" xfId="5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1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3" fontId="20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left" vertical="center" wrapText="1"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Fill="1" applyAlignment="1">
      <alignment horizontal="center" vertical="top" wrapText="1"/>
    </xf>
    <xf numFmtId="3" fontId="20" fillId="0" borderId="0" xfId="0" applyNumberFormat="1" applyFont="1" applyFill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2" borderId="2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13">
    <cellStyle name="Comma 2" xfId="1"/>
    <cellStyle name="Hyperlink 2" xfId="2"/>
    <cellStyle name="Normal" xfId="0" builtinId="0"/>
    <cellStyle name="Normal 2" xfId="3"/>
    <cellStyle name="Normal 2 2" xfId="4"/>
    <cellStyle name="Obično 3" xfId="5"/>
    <cellStyle name="Obično 3 2" xfId="6"/>
    <cellStyle name="Obično 4" xfId="7"/>
    <cellStyle name="Obično 4 2" xfId="8"/>
    <cellStyle name="Valuta 3" xfId="9"/>
    <cellStyle name="Valuta 3 2" xfId="10"/>
    <cellStyle name="Valuta 3 2 2" xfId="11"/>
    <cellStyle name="Valuta 3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251114</xdr:colOff>
      <xdr:row>0</xdr:row>
      <xdr:rowOff>0</xdr:rowOff>
    </xdr:from>
    <xdr:to>
      <xdr:col>1</xdr:col>
      <xdr:colOff>526473</xdr:colOff>
      <xdr:row>0</xdr:row>
      <xdr:rowOff>685800</xdr:rowOff>
    </xdr:to>
    <xdr:pic>
      <xdr:nvPicPr>
        <xdr:cNvPr id="3" name="Slika 1" descr="gr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14" y="0"/>
          <a:ext cx="8382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72258</xdr:colOff>
      <xdr:row>0</xdr:row>
      <xdr:rowOff>6569</xdr:rowOff>
    </xdr:from>
    <xdr:to>
      <xdr:col>2</xdr:col>
      <xdr:colOff>490044</xdr:colOff>
      <xdr:row>0</xdr:row>
      <xdr:rowOff>692369</xdr:rowOff>
    </xdr:to>
    <xdr:pic>
      <xdr:nvPicPr>
        <xdr:cNvPr id="3" name="Slika 1" descr="gr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72" y="6569"/>
          <a:ext cx="8382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z1\HVZ_DATA\Users\vbacic\AppData\Local\Microsoft\Windows\INetCache\Content.Outlook\O0W80KTF\Financijski%20plan%20HVZ%202018-2020%20-%20M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jski plan HVZ 2018-2020"/>
      <sheetName val="Financijski plan HVZ 2018-2020 "/>
    </sheetNames>
    <definedNames>
      <definedName name="Lista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tabSelected="1" view="pageBreakPreview" zoomScale="110" zoomScaleNormal="110" zoomScaleSheetLayoutView="110" workbookViewId="0">
      <selection activeCell="C4" sqref="C4"/>
    </sheetView>
  </sheetViews>
  <sheetFormatPr defaultColWidth="9.140625" defaultRowHeight="16.5" x14ac:dyDescent="0.25"/>
  <cols>
    <col min="1" max="1" width="8.42578125" style="3" customWidth="1"/>
    <col min="2" max="2" width="63.28515625" style="1" customWidth="1"/>
    <col min="3" max="3" width="13.7109375" style="19" customWidth="1"/>
    <col min="4" max="5" width="13.5703125" style="54" customWidth="1"/>
    <col min="6" max="7" width="9.140625" style="1"/>
    <col min="8" max="8" width="10.85546875" style="19" bestFit="1" customWidth="1"/>
    <col min="9" max="9" width="12.42578125" style="1" customWidth="1"/>
    <col min="10" max="10" width="12.140625" style="1" customWidth="1"/>
    <col min="11" max="11" width="13.5703125" style="1" customWidth="1"/>
    <col min="12" max="16384" width="9.140625" style="1"/>
  </cols>
  <sheetData>
    <row r="1" spans="1:8" ht="75" customHeight="1" x14ac:dyDescent="0.25">
      <c r="A1" s="251"/>
      <c r="B1" s="251"/>
      <c r="C1" s="42"/>
      <c r="D1" s="92"/>
      <c r="E1" s="92"/>
    </row>
    <row r="2" spans="1:8" x14ac:dyDescent="0.25">
      <c r="A2" s="321" t="s">
        <v>857</v>
      </c>
      <c r="B2" s="321"/>
      <c r="D2" s="92"/>
      <c r="E2" s="92"/>
    </row>
    <row r="3" spans="1:8" x14ac:dyDescent="0.25">
      <c r="A3" s="322" t="s">
        <v>0</v>
      </c>
      <c r="B3" s="322"/>
    </row>
    <row r="4" spans="1:8" x14ac:dyDescent="0.25">
      <c r="A4" s="162"/>
      <c r="B4" s="162"/>
      <c r="C4" s="162"/>
      <c r="D4" s="162"/>
      <c r="E4" s="162"/>
    </row>
    <row r="5" spans="1:8" s="2" customFormat="1" x14ac:dyDescent="0.3">
      <c r="A5" s="162"/>
      <c r="B5" s="162"/>
      <c r="C5" s="162"/>
      <c r="D5" s="162"/>
      <c r="E5" s="162"/>
      <c r="H5" s="160"/>
    </row>
    <row r="6" spans="1:8" s="4" customFormat="1" x14ac:dyDescent="0.25">
      <c r="A6" s="323" t="s">
        <v>858</v>
      </c>
      <c r="B6" s="323"/>
      <c r="C6" s="323"/>
      <c r="D6" s="323"/>
      <c r="E6" s="323"/>
      <c r="H6" s="161"/>
    </row>
    <row r="7" spans="1:8" x14ac:dyDescent="0.25">
      <c r="A7" s="323" t="s">
        <v>789</v>
      </c>
      <c r="B7" s="323"/>
      <c r="C7" s="323"/>
      <c r="D7" s="323"/>
      <c r="E7" s="323"/>
    </row>
    <row r="8" spans="1:8" x14ac:dyDescent="0.25">
      <c r="B8" s="5"/>
    </row>
    <row r="9" spans="1:8" x14ac:dyDescent="0.25">
      <c r="B9" s="3"/>
      <c r="C9" s="41"/>
      <c r="D9" s="93"/>
      <c r="E9" s="93"/>
    </row>
    <row r="10" spans="1:8" x14ac:dyDescent="0.25">
      <c r="A10" s="25"/>
      <c r="B10" s="48" t="s">
        <v>851</v>
      </c>
      <c r="C10" s="47" t="s">
        <v>843</v>
      </c>
      <c r="D10" s="47" t="s">
        <v>844</v>
      </c>
      <c r="E10" s="47" t="s">
        <v>845</v>
      </c>
    </row>
    <row r="11" spans="1:8" x14ac:dyDescent="0.25">
      <c r="A11" s="45" t="s">
        <v>84</v>
      </c>
      <c r="B11" s="45" t="s">
        <v>85</v>
      </c>
      <c r="C11" s="46" t="s">
        <v>86</v>
      </c>
      <c r="D11" s="94" t="s">
        <v>87</v>
      </c>
      <c r="E11" s="94" t="s">
        <v>88</v>
      </c>
    </row>
    <row r="12" spans="1:8" x14ac:dyDescent="0.25">
      <c r="A12" s="7"/>
      <c r="B12" s="250" t="s">
        <v>846</v>
      </c>
      <c r="C12" s="8">
        <v>1293000</v>
      </c>
      <c r="D12" s="8">
        <v>1293000</v>
      </c>
      <c r="E12" s="8">
        <v>1293000</v>
      </c>
    </row>
    <row r="13" spans="1:8" x14ac:dyDescent="0.25">
      <c r="A13" s="7"/>
      <c r="B13" s="250" t="s">
        <v>847</v>
      </c>
      <c r="C13" s="8">
        <v>35647000</v>
      </c>
      <c r="D13" s="8">
        <v>33000000</v>
      </c>
      <c r="E13" s="8">
        <v>66000000</v>
      </c>
    </row>
    <row r="14" spans="1:8" x14ac:dyDescent="0.25">
      <c r="A14" s="7"/>
      <c r="B14" s="9" t="s">
        <v>4</v>
      </c>
      <c r="C14" s="10">
        <f>SUM(C12:C13)</f>
        <v>36940000</v>
      </c>
      <c r="D14" s="10">
        <f>SUM(D12:D13)</f>
        <v>34293000</v>
      </c>
      <c r="E14" s="10">
        <f>SUM(E12:E13)</f>
        <v>67293000</v>
      </c>
    </row>
    <row r="15" spans="1:8" x14ac:dyDescent="0.25">
      <c r="A15" s="245"/>
      <c r="B15" s="246"/>
      <c r="C15" s="247"/>
      <c r="D15" s="247"/>
      <c r="E15" s="247"/>
    </row>
    <row r="16" spans="1:8" ht="25.5" x14ac:dyDescent="0.25">
      <c r="A16" s="25"/>
      <c r="B16" s="48" t="s">
        <v>1</v>
      </c>
      <c r="C16" s="47" t="s">
        <v>780</v>
      </c>
      <c r="D16" s="47" t="s">
        <v>728</v>
      </c>
      <c r="E16" s="47" t="s">
        <v>781</v>
      </c>
    </row>
    <row r="17" spans="1:11" x14ac:dyDescent="0.25">
      <c r="A17" s="45" t="s">
        <v>84</v>
      </c>
      <c r="B17" s="45" t="s">
        <v>85</v>
      </c>
      <c r="C17" s="46" t="s">
        <v>86</v>
      </c>
      <c r="D17" s="94" t="s">
        <v>87</v>
      </c>
      <c r="E17" s="94" t="s">
        <v>88</v>
      </c>
    </row>
    <row r="18" spans="1:11" x14ac:dyDescent="0.25">
      <c r="A18" s="7"/>
      <c r="B18" s="250" t="s">
        <v>2</v>
      </c>
      <c r="C18" s="8">
        <f>C197+C222</f>
        <v>340795789</v>
      </c>
      <c r="D18" s="8">
        <f>D197+D222</f>
        <v>345357497</v>
      </c>
      <c r="E18" s="8">
        <f>E197+E222</f>
        <v>350824952</v>
      </c>
    </row>
    <row r="19" spans="1:11" x14ac:dyDescent="0.25">
      <c r="A19" s="7"/>
      <c r="B19" s="250" t="s">
        <v>3</v>
      </c>
      <c r="C19" s="8">
        <f>C284</f>
        <v>1000</v>
      </c>
      <c r="D19" s="8">
        <f>D284</f>
        <v>64000</v>
      </c>
      <c r="E19" s="8">
        <f>E284</f>
        <v>22000</v>
      </c>
    </row>
    <row r="20" spans="1:11" x14ac:dyDescent="0.25">
      <c r="A20" s="7"/>
      <c r="B20" s="250" t="s">
        <v>846</v>
      </c>
      <c r="C20" s="8">
        <f>3500000</f>
        <v>3500000</v>
      </c>
      <c r="D20" s="8">
        <v>3500000</v>
      </c>
      <c r="E20" s="8">
        <v>3500000</v>
      </c>
    </row>
    <row r="21" spans="1:11" x14ac:dyDescent="0.25">
      <c r="A21" s="7"/>
      <c r="B21" s="250" t="s">
        <v>881</v>
      </c>
      <c r="C21" s="8">
        <v>33000000</v>
      </c>
      <c r="D21" s="8">
        <v>33000000</v>
      </c>
      <c r="E21" s="8">
        <v>33000000</v>
      </c>
    </row>
    <row r="22" spans="1:11" x14ac:dyDescent="0.25">
      <c r="A22" s="7"/>
      <c r="B22" s="250" t="s">
        <v>856</v>
      </c>
      <c r="C22" s="8">
        <f>C273+C248</f>
        <v>3636000</v>
      </c>
      <c r="D22" s="8">
        <f>D273+D248</f>
        <v>1127000</v>
      </c>
      <c r="E22" s="8">
        <f>E273+E248</f>
        <v>513000</v>
      </c>
    </row>
    <row r="23" spans="1:11" x14ac:dyDescent="0.25">
      <c r="A23" s="7"/>
      <c r="B23" s="9" t="s">
        <v>4</v>
      </c>
      <c r="C23" s="10">
        <f>SUM(C18:C22)</f>
        <v>380932789</v>
      </c>
      <c r="D23" s="10">
        <f>SUM(D18:D22)</f>
        <v>383048497</v>
      </c>
      <c r="E23" s="10">
        <f>SUM(E18:E22)</f>
        <v>387859952</v>
      </c>
    </row>
    <row r="24" spans="1:11" x14ac:dyDescent="0.25">
      <c r="A24" s="7"/>
      <c r="B24" s="9"/>
      <c r="C24" s="10"/>
      <c r="D24" s="10"/>
      <c r="E24" s="10"/>
    </row>
    <row r="25" spans="1:11" x14ac:dyDescent="0.25">
      <c r="A25" s="25"/>
      <c r="B25" s="48" t="s">
        <v>848</v>
      </c>
      <c r="C25" s="47">
        <f>C23+C14</f>
        <v>417872789</v>
      </c>
      <c r="D25" s="47">
        <f>D23+D14</f>
        <v>417341497</v>
      </c>
      <c r="E25" s="47">
        <f>E23+E14</f>
        <v>455152952</v>
      </c>
      <c r="I25" s="19"/>
    </row>
    <row r="26" spans="1:11" x14ac:dyDescent="0.25">
      <c r="A26" s="17"/>
      <c r="B26" s="248"/>
      <c r="C26" s="1"/>
      <c r="D26" s="19"/>
      <c r="E26" s="1"/>
      <c r="I26" s="19"/>
    </row>
    <row r="27" spans="1:11" x14ac:dyDescent="0.25">
      <c r="A27" s="17"/>
      <c r="B27" s="248"/>
      <c r="C27" s="249"/>
      <c r="D27" s="249"/>
      <c r="E27" s="249"/>
    </row>
    <row r="28" spans="1:11" ht="25.5" x14ac:dyDescent="0.25">
      <c r="A28" s="25"/>
      <c r="B28" s="48" t="s">
        <v>5</v>
      </c>
      <c r="C28" s="47" t="s">
        <v>780</v>
      </c>
      <c r="D28" s="47" t="s">
        <v>728</v>
      </c>
      <c r="E28" s="47" t="s">
        <v>781</v>
      </c>
    </row>
    <row r="29" spans="1:11" x14ac:dyDescent="0.25">
      <c r="A29" s="316" t="s">
        <v>6</v>
      </c>
      <c r="B29" s="316"/>
      <c r="C29" s="316"/>
      <c r="D29" s="316"/>
      <c r="E29" s="316"/>
    </row>
    <row r="30" spans="1:11" x14ac:dyDescent="0.25">
      <c r="A30" s="6" t="s">
        <v>7</v>
      </c>
      <c r="B30" s="24" t="s">
        <v>8</v>
      </c>
      <c r="C30" s="11">
        <f>C31+C37+C65+C70+C79+C68+C73</f>
        <v>28458410</v>
      </c>
      <c r="D30" s="11">
        <f>D31+D37+D65+D70+D79+D68+D73</f>
        <v>31235118</v>
      </c>
      <c r="E30" s="11">
        <f>E31+E37+E65+E70+E79+E68+E73</f>
        <v>31491573</v>
      </c>
      <c r="I30" s="19"/>
      <c r="J30" s="19"/>
      <c r="K30" s="19"/>
    </row>
    <row r="31" spans="1:11" x14ac:dyDescent="0.25">
      <c r="A31" s="55">
        <v>31</v>
      </c>
      <c r="B31" s="56" t="s">
        <v>270</v>
      </c>
      <c r="C31" s="75">
        <f>SUM(C32:C36)</f>
        <v>22500410</v>
      </c>
      <c r="D31" s="75">
        <f>SUM(D32:D36)</f>
        <v>23045118</v>
      </c>
      <c r="E31" s="75">
        <f>SUM(E32:E36)</f>
        <v>23452573</v>
      </c>
      <c r="I31" s="19"/>
      <c r="J31" s="19"/>
      <c r="K31" s="19"/>
    </row>
    <row r="32" spans="1:11" x14ac:dyDescent="0.25">
      <c r="A32" s="15">
        <v>3111</v>
      </c>
      <c r="B32" s="12" t="s">
        <v>9</v>
      </c>
      <c r="C32" s="51">
        <f>SUMIFS('Operativni plan 2021-2023'!G:G,'Operativni plan 2021-2023'!$E:$E,$A32,'Operativni plan 2021-2023'!$F:$F,$A$30&amp;"-11")</f>
        <v>18000410</v>
      </c>
      <c r="D32" s="51">
        <f>SUMIFS('Operativni plan 2021-2023'!H:H,'Operativni plan 2021-2023'!$E:$E,$A32,'Operativni plan 2021-2023'!$F:$F,$A$30&amp;"-11")</f>
        <v>18445118</v>
      </c>
      <c r="E32" s="51">
        <f>SUMIFS('Operativni plan 2021-2023'!I:I,'Operativni plan 2021-2023'!$E:$E,$A32,'Operativni plan 2021-2023'!$F:$F,$A$30&amp;"-11")</f>
        <v>18402573</v>
      </c>
      <c r="I32" s="19"/>
      <c r="J32" s="19"/>
      <c r="K32" s="19"/>
    </row>
    <row r="33" spans="1:11" x14ac:dyDescent="0.25">
      <c r="A33" s="15">
        <v>3113</v>
      </c>
      <c r="B33" s="12" t="s">
        <v>10</v>
      </c>
      <c r="C33" s="51">
        <f>SUMIFS('Operativni plan 2021-2023'!G:G,'Operativni plan 2021-2023'!$E:$E,$A33,'Operativni plan 2021-2023'!$F:$F,$A$30&amp;"-11")</f>
        <v>100000</v>
      </c>
      <c r="D33" s="51">
        <f>SUMIFS('Operativni plan 2021-2023'!H:H,'Operativni plan 2021-2023'!$E:$E,$A33,'Operativni plan 2021-2023'!$F:$F,$A$30&amp;"-11")</f>
        <v>100000</v>
      </c>
      <c r="E33" s="51">
        <f>SUMIFS('Operativni plan 2021-2023'!I:I,'Operativni plan 2021-2023'!$E:$E,$A33,'Operativni plan 2021-2023'!$F:$F,$A$30&amp;"-11")</f>
        <v>100000</v>
      </c>
      <c r="I33" s="19"/>
      <c r="J33" s="19"/>
      <c r="K33" s="19"/>
    </row>
    <row r="34" spans="1:11" x14ac:dyDescent="0.25">
      <c r="A34" s="15">
        <v>3121</v>
      </c>
      <c r="B34" s="12" t="s">
        <v>11</v>
      </c>
      <c r="C34" s="51">
        <f>SUMIFS('Operativni plan 2021-2023'!G:G,'Operativni plan 2021-2023'!$E:$E,$A34,'Operativni plan 2021-2023'!$F:$F,$A$30&amp;"-11")</f>
        <v>800000</v>
      </c>
      <c r="D34" s="51">
        <f>SUMIFS('Operativni plan 2021-2023'!H:H,'Operativni plan 2021-2023'!$E:$E,$A34,'Operativni plan 2021-2023'!$F:$F,$A$30&amp;"-11")</f>
        <v>800000</v>
      </c>
      <c r="E34" s="51">
        <f>SUMIFS('Operativni plan 2021-2023'!I:I,'Operativni plan 2021-2023'!$E:$E,$A34,'Operativni plan 2021-2023'!$F:$F,$A$30&amp;"-11")</f>
        <v>800000</v>
      </c>
      <c r="I34" s="19"/>
      <c r="J34" s="19"/>
      <c r="K34" s="19"/>
    </row>
    <row r="35" spans="1:11" x14ac:dyDescent="0.25">
      <c r="A35" s="15">
        <v>3131</v>
      </c>
      <c r="B35" s="12" t="s">
        <v>12</v>
      </c>
      <c r="C35" s="51">
        <f>SUMIFS('Operativni plan 2021-2023'!G:G,'Operativni plan 2021-2023'!$E:$E,$A35,'Operativni plan 2021-2023'!$F:$F,$A$30&amp;"-11")</f>
        <v>650000</v>
      </c>
      <c r="D35" s="51">
        <f>SUMIFS('Operativni plan 2021-2023'!H:H,'Operativni plan 2021-2023'!$E:$E,$A35,'Operativni plan 2021-2023'!$F:$F,$A$30&amp;"-11")</f>
        <v>700000</v>
      </c>
      <c r="E35" s="51">
        <f>SUMIFS('Operativni plan 2021-2023'!I:I,'Operativni plan 2021-2023'!$E:$E,$A35,'Operativni plan 2021-2023'!$F:$F,$A$30&amp;"-11")</f>
        <v>750000</v>
      </c>
      <c r="I35" s="19"/>
      <c r="J35" s="19"/>
      <c r="K35" s="19"/>
    </row>
    <row r="36" spans="1:11" x14ac:dyDescent="0.25">
      <c r="A36" s="15">
        <v>3132</v>
      </c>
      <c r="B36" s="12" t="s">
        <v>13</v>
      </c>
      <c r="C36" s="51">
        <f>SUMIFS('Operativni plan 2021-2023'!G:G,'Operativni plan 2021-2023'!$E:$E,$A36,'Operativni plan 2021-2023'!$F:$F,$A$30&amp;"-11")</f>
        <v>2950000</v>
      </c>
      <c r="D36" s="51">
        <f>SUMIFS('Operativni plan 2021-2023'!H:H,'Operativni plan 2021-2023'!$E:$E,$A36,'Operativni plan 2021-2023'!$F:$F,$A$30&amp;"-11")</f>
        <v>3000000</v>
      </c>
      <c r="E36" s="51">
        <f>SUMIFS('Operativni plan 2021-2023'!I:I,'Operativni plan 2021-2023'!$E:$E,$A36,'Operativni plan 2021-2023'!$F:$F,$A$30&amp;"-11")</f>
        <v>3400000</v>
      </c>
      <c r="I36" s="19"/>
      <c r="J36" s="19"/>
      <c r="K36" s="19"/>
    </row>
    <row r="37" spans="1:11" x14ac:dyDescent="0.25">
      <c r="A37" s="55">
        <v>32</v>
      </c>
      <c r="B37" s="57" t="s">
        <v>271</v>
      </c>
      <c r="C37" s="75">
        <f>SUM(C38:C64)</f>
        <v>5708000</v>
      </c>
      <c r="D37" s="75">
        <f>SUM(D38:D64)</f>
        <v>7055000</v>
      </c>
      <c r="E37" s="75">
        <f>SUM(E38:E64)</f>
        <v>7130000</v>
      </c>
      <c r="I37" s="19"/>
      <c r="J37" s="19"/>
      <c r="K37" s="19"/>
    </row>
    <row r="38" spans="1:11" x14ac:dyDescent="0.25">
      <c r="A38" s="12">
        <v>3211</v>
      </c>
      <c r="B38" s="12" t="s">
        <v>14</v>
      </c>
      <c r="C38" s="51">
        <f>SUMIFS('Operativni plan 2021-2023'!G:G,'Operativni plan 2021-2023'!$E:$E,$A38,'Operativni plan 2021-2023'!$F:$F,$A$30&amp;"-11")</f>
        <v>82000</v>
      </c>
      <c r="D38" s="51">
        <f>SUMIFS('Operativni plan 2021-2023'!H:H,'Operativni plan 2021-2023'!$E:$E,$A38,'Operativni plan 2021-2023'!$F:$F,$A$30&amp;"-11")</f>
        <v>82000</v>
      </c>
      <c r="E38" s="51">
        <f>SUMIFS('Operativni plan 2021-2023'!I:I,'Operativni plan 2021-2023'!$E:$E,$A38,'Operativni plan 2021-2023'!$F:$F,$A$30&amp;"-11")</f>
        <v>82000</v>
      </c>
      <c r="I38" s="19"/>
      <c r="J38" s="19"/>
      <c r="K38" s="19"/>
    </row>
    <row r="39" spans="1:11" x14ac:dyDescent="0.25">
      <c r="A39" s="12">
        <v>3212</v>
      </c>
      <c r="B39" s="12" t="s">
        <v>15</v>
      </c>
      <c r="C39" s="51">
        <f>SUMIFS('Operativni plan 2021-2023'!G:G,'Operativni plan 2021-2023'!$E:$E,$A39,'Operativni plan 2021-2023'!$F:$F,$A$30&amp;"-11")</f>
        <v>1000000</v>
      </c>
      <c r="D39" s="51">
        <f>SUMIFS('Operativni plan 2021-2023'!H:H,'Operativni plan 2021-2023'!$E:$E,$A39,'Operativni plan 2021-2023'!$F:$F,$A$30&amp;"-11")</f>
        <v>1100000</v>
      </c>
      <c r="E39" s="51">
        <f>SUMIFS('Operativni plan 2021-2023'!I:I,'Operativni plan 2021-2023'!$E:$E,$A39,'Operativni plan 2021-2023'!$F:$F,$A$30&amp;"-11")</f>
        <v>1200000</v>
      </c>
      <c r="I39" s="19"/>
      <c r="J39" s="19"/>
      <c r="K39" s="19"/>
    </row>
    <row r="40" spans="1:11" x14ac:dyDescent="0.25">
      <c r="A40" s="12">
        <v>3213</v>
      </c>
      <c r="B40" s="12" t="s">
        <v>16</v>
      </c>
      <c r="C40" s="51">
        <f>SUMIFS('Operativni plan 2021-2023'!G:G,'Operativni plan 2021-2023'!$E:$E,$A40,'Operativni plan 2021-2023'!$F:$F,$A$30&amp;"-11")</f>
        <v>50000</v>
      </c>
      <c r="D40" s="51">
        <f>SUMIFS('Operativni plan 2021-2023'!H:H,'Operativni plan 2021-2023'!$E:$E,$A40,'Operativni plan 2021-2023'!$F:$F,$A$30&amp;"-11")</f>
        <v>60000</v>
      </c>
      <c r="E40" s="51">
        <f>SUMIFS('Operativni plan 2021-2023'!I:I,'Operativni plan 2021-2023'!$E:$E,$A40,'Operativni plan 2021-2023'!$F:$F,$A$30&amp;"-11")</f>
        <v>60000</v>
      </c>
      <c r="I40" s="19"/>
      <c r="J40" s="19"/>
      <c r="K40" s="19"/>
    </row>
    <row r="41" spans="1:11" x14ac:dyDescent="0.25">
      <c r="A41" s="12">
        <v>3214</v>
      </c>
      <c r="B41" s="12" t="s">
        <v>17</v>
      </c>
      <c r="C41" s="51">
        <f>SUMIFS('Operativni plan 2021-2023'!G:G,'Operativni plan 2021-2023'!$E:$E,$A41,'Operativni plan 2021-2023'!$F:$F,$A$30&amp;"-11")</f>
        <v>1000</v>
      </c>
      <c r="D41" s="51">
        <f>SUMIFS('Operativni plan 2021-2023'!H:H,'Operativni plan 2021-2023'!$E:$E,$A41,'Operativni plan 2021-2023'!$F:$F,$A$30&amp;"-11")</f>
        <v>1000</v>
      </c>
      <c r="E41" s="51">
        <f>SUMIFS('Operativni plan 2021-2023'!I:I,'Operativni plan 2021-2023'!$E:$E,$A41,'Operativni plan 2021-2023'!$F:$F,$A$30&amp;"-11")</f>
        <v>1000</v>
      </c>
    </row>
    <row r="42" spans="1:11" x14ac:dyDescent="0.25">
      <c r="A42" s="12">
        <v>3221</v>
      </c>
      <c r="B42" s="12" t="s">
        <v>18</v>
      </c>
      <c r="C42" s="51">
        <f>SUMIFS('Operativni plan 2021-2023'!G:G,'Operativni plan 2021-2023'!$E:$E,$A42,'Operativni plan 2021-2023'!$F:$F,$A$30&amp;"-11")</f>
        <v>146000</v>
      </c>
      <c r="D42" s="51">
        <f>SUMIFS('Operativni plan 2021-2023'!H:H,'Operativni plan 2021-2023'!$E:$E,$A42,'Operativni plan 2021-2023'!$F:$F,$A$30&amp;"-11")</f>
        <v>322000</v>
      </c>
      <c r="E42" s="51">
        <f>SUMIFS('Operativni plan 2021-2023'!I:I,'Operativni plan 2021-2023'!$E:$E,$A42,'Operativni plan 2021-2023'!$F:$F,$A$30&amp;"-11")</f>
        <v>324000</v>
      </c>
    </row>
    <row r="43" spans="1:11" x14ac:dyDescent="0.25">
      <c r="A43" s="12">
        <v>3222</v>
      </c>
      <c r="B43" s="12" t="s">
        <v>50</v>
      </c>
      <c r="C43" s="51">
        <f>SUMIFS('Operativni plan 2021-2023'!G:G,'Operativni plan 2021-2023'!$E:$E,$A43,'Operativni plan 2021-2023'!$F:$F,$A$30&amp;"-11")</f>
        <v>1000</v>
      </c>
      <c r="D43" s="51">
        <f>SUMIFS('Operativni plan 2021-2023'!H:H,'Operativni plan 2021-2023'!$E:$E,$A43,'Operativni plan 2021-2023'!$F:$F,$A$30&amp;"-11")</f>
        <v>4000</v>
      </c>
      <c r="E43" s="51">
        <f>SUMIFS('Operativni plan 2021-2023'!I:I,'Operativni plan 2021-2023'!$E:$E,$A43,'Operativni plan 2021-2023'!$F:$F,$A$30&amp;"-11")</f>
        <v>4000</v>
      </c>
    </row>
    <row r="44" spans="1:11" x14ac:dyDescent="0.25">
      <c r="A44" s="12">
        <v>3223</v>
      </c>
      <c r="B44" s="12" t="s">
        <v>19</v>
      </c>
      <c r="C44" s="51">
        <f>SUMIFS('Operativni plan 2021-2023'!G:G,'Operativni plan 2021-2023'!$E:$E,$A44,'Operativni plan 2021-2023'!$F:$F,$A$30&amp;"-11")</f>
        <v>709000</v>
      </c>
      <c r="D44" s="51">
        <f>SUMIFS('Operativni plan 2021-2023'!H:H,'Operativni plan 2021-2023'!$E:$E,$A44,'Operativni plan 2021-2023'!$F:$F,$A$30&amp;"-11")</f>
        <v>872000</v>
      </c>
      <c r="E44" s="51">
        <f>SUMIFS('Operativni plan 2021-2023'!I:I,'Operativni plan 2021-2023'!$E:$E,$A44,'Operativni plan 2021-2023'!$F:$F,$A$30&amp;"-11")</f>
        <v>975000</v>
      </c>
    </row>
    <row r="45" spans="1:11" x14ac:dyDescent="0.25">
      <c r="A45" s="12">
        <v>3224</v>
      </c>
      <c r="B45" s="12" t="s">
        <v>20</v>
      </c>
      <c r="C45" s="51">
        <f>SUMIFS('Operativni plan 2021-2023'!G:G,'Operativni plan 2021-2023'!$E:$E,$A45,'Operativni plan 2021-2023'!$F:$F,$A$30&amp;"-11")</f>
        <v>80000</v>
      </c>
      <c r="D45" s="51">
        <f>SUMIFS('Operativni plan 2021-2023'!H:H,'Operativni plan 2021-2023'!$E:$E,$A45,'Operativni plan 2021-2023'!$F:$F,$A$30&amp;"-11")</f>
        <v>90000</v>
      </c>
      <c r="E45" s="51">
        <f>SUMIFS('Operativni plan 2021-2023'!I:I,'Operativni plan 2021-2023'!$E:$E,$A45,'Operativni plan 2021-2023'!$F:$F,$A$30&amp;"-11")</f>
        <v>90000</v>
      </c>
    </row>
    <row r="46" spans="1:11" x14ac:dyDescent="0.25">
      <c r="A46" s="12">
        <v>3225</v>
      </c>
      <c r="B46" s="12" t="s">
        <v>21</v>
      </c>
      <c r="C46" s="51">
        <f>SUMIFS('Operativni plan 2021-2023'!G:G,'Operativni plan 2021-2023'!$E:$E,$A46,'Operativni plan 2021-2023'!$F:$F,$A$30&amp;"-11")</f>
        <v>110000</v>
      </c>
      <c r="D46" s="51">
        <f>SUMIFS('Operativni plan 2021-2023'!H:H,'Operativni plan 2021-2023'!$E:$E,$A46,'Operativni plan 2021-2023'!$F:$F,$A$30&amp;"-11")</f>
        <v>160000</v>
      </c>
      <c r="E46" s="51">
        <f>SUMIFS('Operativni plan 2021-2023'!I:I,'Operativni plan 2021-2023'!$E:$E,$A46,'Operativni plan 2021-2023'!$F:$F,$A$30&amp;"-11")</f>
        <v>160000</v>
      </c>
    </row>
    <row r="47" spans="1:11" x14ac:dyDescent="0.25">
      <c r="A47" s="12">
        <v>3227</v>
      </c>
      <c r="B47" s="12" t="s">
        <v>22</v>
      </c>
      <c r="C47" s="51">
        <f>SUMIFS('Operativni plan 2021-2023'!G:G,'Operativni plan 2021-2023'!$E:$E,$A47,'Operativni plan 2021-2023'!$F:$F,$A$30&amp;"-11")</f>
        <v>29000</v>
      </c>
      <c r="D47" s="51">
        <f>SUMIFS('Operativni plan 2021-2023'!H:H,'Operativni plan 2021-2023'!$E:$E,$A47,'Operativni plan 2021-2023'!$F:$F,$A$30&amp;"-11")</f>
        <v>212000</v>
      </c>
      <c r="E47" s="51">
        <f>SUMIFS('Operativni plan 2021-2023'!I:I,'Operativni plan 2021-2023'!$E:$E,$A47,'Operativni plan 2021-2023'!$F:$F,$A$30&amp;"-11")</f>
        <v>212000</v>
      </c>
    </row>
    <row r="48" spans="1:11" x14ac:dyDescent="0.25">
      <c r="A48" s="12">
        <v>3231</v>
      </c>
      <c r="B48" s="12" t="s">
        <v>23</v>
      </c>
      <c r="C48" s="51">
        <f>SUMIFS('Operativni plan 2021-2023'!G:G,'Operativni plan 2021-2023'!$E:$E,$A48,'Operativni plan 2021-2023'!$F:$F,$A$30&amp;"-11")</f>
        <v>520000</v>
      </c>
      <c r="D48" s="51">
        <f>SUMIFS('Operativni plan 2021-2023'!H:H,'Operativni plan 2021-2023'!$E:$E,$A48,'Operativni plan 2021-2023'!$F:$F,$A$30&amp;"-11")</f>
        <v>590000</v>
      </c>
      <c r="E48" s="51">
        <f>SUMIFS('Operativni plan 2021-2023'!I:I,'Operativni plan 2021-2023'!$E:$E,$A48,'Operativni plan 2021-2023'!$F:$F,$A$30&amp;"-11")</f>
        <v>590000</v>
      </c>
    </row>
    <row r="49" spans="1:5" x14ac:dyDescent="0.25">
      <c r="A49" s="12">
        <v>3232</v>
      </c>
      <c r="B49" s="12" t="s">
        <v>24</v>
      </c>
      <c r="C49" s="51">
        <f>SUMIFS('Operativni plan 2021-2023'!G:G,'Operativni plan 2021-2023'!$E:$E,$A49,'Operativni plan 2021-2023'!$F:$F,$A$30&amp;"-11")</f>
        <v>1000000</v>
      </c>
      <c r="D49" s="51">
        <f>SUMIFS('Operativni plan 2021-2023'!H:H,'Operativni plan 2021-2023'!$E:$E,$A49,'Operativni plan 2021-2023'!$F:$F,$A$30&amp;"-11")</f>
        <v>1120000</v>
      </c>
      <c r="E49" s="51">
        <f>SUMIFS('Operativni plan 2021-2023'!I:I,'Operativni plan 2021-2023'!$E:$E,$A49,'Operativni plan 2021-2023'!$F:$F,$A$30&amp;"-11")</f>
        <v>970000</v>
      </c>
    </row>
    <row r="50" spans="1:5" x14ac:dyDescent="0.25">
      <c r="A50" s="12">
        <v>3233</v>
      </c>
      <c r="B50" s="12" t="s">
        <v>25</v>
      </c>
      <c r="C50" s="51">
        <f>SUMIFS('Operativni plan 2021-2023'!G:G,'Operativni plan 2021-2023'!$E:$E,$A50,'Operativni plan 2021-2023'!$F:$F,$A$30&amp;"-11")</f>
        <v>136000</v>
      </c>
      <c r="D50" s="51">
        <f>SUMIFS('Operativni plan 2021-2023'!H:H,'Operativni plan 2021-2023'!$E:$E,$A50,'Operativni plan 2021-2023'!$F:$F,$A$30&amp;"-11")</f>
        <v>236000</v>
      </c>
      <c r="E50" s="51">
        <f>SUMIFS('Operativni plan 2021-2023'!I:I,'Operativni plan 2021-2023'!$E:$E,$A50,'Operativni plan 2021-2023'!$F:$F,$A$30&amp;"-11")</f>
        <v>236000</v>
      </c>
    </row>
    <row r="51" spans="1:5" x14ac:dyDescent="0.25">
      <c r="A51" s="12">
        <v>3234</v>
      </c>
      <c r="B51" s="12" t="s">
        <v>26</v>
      </c>
      <c r="C51" s="51">
        <f>SUMIFS('Operativni plan 2021-2023'!G:G,'Operativni plan 2021-2023'!$E:$E,$A51,'Operativni plan 2021-2023'!$F:$F,$A$30&amp;"-11")</f>
        <v>404000</v>
      </c>
      <c r="D51" s="51">
        <f>SUMIFS('Operativni plan 2021-2023'!H:H,'Operativni plan 2021-2023'!$E:$E,$A51,'Operativni plan 2021-2023'!$F:$F,$A$30&amp;"-11")</f>
        <v>444000</v>
      </c>
      <c r="E51" s="51">
        <f>SUMIFS('Operativni plan 2021-2023'!I:I,'Operativni plan 2021-2023'!$E:$E,$A51,'Operativni plan 2021-2023'!$F:$F,$A$30&amp;"-11")</f>
        <v>444000</v>
      </c>
    </row>
    <row r="52" spans="1:5" x14ac:dyDescent="0.25">
      <c r="A52" s="12">
        <v>3235</v>
      </c>
      <c r="B52" s="12" t="s">
        <v>27</v>
      </c>
      <c r="C52" s="51">
        <f>SUMIFS('Operativni plan 2021-2023'!G:G,'Operativni plan 2021-2023'!$E:$E,$A52,'Operativni plan 2021-2023'!$F:$F,$A$30&amp;"-11")</f>
        <v>385000</v>
      </c>
      <c r="D52" s="51">
        <f>SUMIFS('Operativni plan 2021-2023'!H:H,'Operativni plan 2021-2023'!$E:$E,$A52,'Operativni plan 2021-2023'!$F:$F,$A$30&amp;"-11")</f>
        <v>655000</v>
      </c>
      <c r="E52" s="51">
        <f>SUMIFS('Operativni plan 2021-2023'!I:I,'Operativni plan 2021-2023'!$E:$E,$A52,'Operativni plan 2021-2023'!$F:$F,$A$30&amp;"-11")</f>
        <v>655000</v>
      </c>
    </row>
    <row r="53" spans="1:5" x14ac:dyDescent="0.25">
      <c r="A53" s="12">
        <v>3236</v>
      </c>
      <c r="B53" s="12" t="s">
        <v>28</v>
      </c>
      <c r="C53" s="51">
        <f>SUMIFS('Operativni plan 2021-2023'!G:G,'Operativni plan 2021-2023'!$E:$E,$A53,'Operativni plan 2021-2023'!$F:$F,$A$30&amp;"-11")</f>
        <v>50000</v>
      </c>
      <c r="D53" s="51">
        <f>SUMIFS('Operativni plan 2021-2023'!H:H,'Operativni plan 2021-2023'!$E:$E,$A53,'Operativni plan 2021-2023'!$F:$F,$A$30&amp;"-11")</f>
        <v>50000</v>
      </c>
      <c r="E53" s="51">
        <f>SUMIFS('Operativni plan 2021-2023'!I:I,'Operativni plan 2021-2023'!$E:$E,$A53,'Operativni plan 2021-2023'!$F:$F,$A$30&amp;"-11")</f>
        <v>50000</v>
      </c>
    </row>
    <row r="54" spans="1:5" x14ac:dyDescent="0.25">
      <c r="A54" s="12">
        <v>3237</v>
      </c>
      <c r="B54" s="12" t="s">
        <v>29</v>
      </c>
      <c r="C54" s="51">
        <f>SUMIFS('Operativni plan 2021-2023'!G:G,'Operativni plan 2021-2023'!$E:$E,$A54,'Operativni plan 2021-2023'!$F:$F,$A$30&amp;"-11")</f>
        <v>122000</v>
      </c>
      <c r="D54" s="51">
        <f>SUMIFS('Operativni plan 2021-2023'!H:H,'Operativni plan 2021-2023'!$E:$E,$A54,'Operativni plan 2021-2023'!$F:$F,$A$30&amp;"-11")</f>
        <v>122000</v>
      </c>
      <c r="E54" s="51">
        <f>SUMIFS('Operativni plan 2021-2023'!I:I,'Operativni plan 2021-2023'!$E:$E,$A54,'Operativni plan 2021-2023'!$F:$F,$A$30&amp;"-11")</f>
        <v>122000</v>
      </c>
    </row>
    <row r="55" spans="1:5" x14ac:dyDescent="0.25">
      <c r="A55" s="12">
        <v>3238</v>
      </c>
      <c r="B55" s="12" t="s">
        <v>30</v>
      </c>
      <c r="C55" s="51">
        <f>SUMIFS('Operativni plan 2021-2023'!G:G,'Operativni plan 2021-2023'!$E:$E,$A55,'Operativni plan 2021-2023'!$F:$F,$A$30&amp;"-11")</f>
        <v>260000</v>
      </c>
      <c r="D55" s="51">
        <f>SUMIFS('Operativni plan 2021-2023'!H:H,'Operativni plan 2021-2023'!$E:$E,$A55,'Operativni plan 2021-2023'!$F:$F,$A$30&amp;"-11")</f>
        <v>210000</v>
      </c>
      <c r="E55" s="51">
        <f>SUMIFS('Operativni plan 2021-2023'!I:I,'Operativni plan 2021-2023'!$E:$E,$A55,'Operativni plan 2021-2023'!$F:$F,$A$30&amp;"-11")</f>
        <v>210000</v>
      </c>
    </row>
    <row r="56" spans="1:5" x14ac:dyDescent="0.25">
      <c r="A56" s="12">
        <v>3239</v>
      </c>
      <c r="B56" s="12" t="s">
        <v>31</v>
      </c>
      <c r="C56" s="51">
        <f>SUMIFS('Operativni plan 2021-2023'!G:G,'Operativni plan 2021-2023'!$E:$E,$A56,'Operativni plan 2021-2023'!$F:$F,$A$30&amp;"-11")</f>
        <v>325000</v>
      </c>
      <c r="D56" s="51">
        <f>SUMIFS('Operativni plan 2021-2023'!H:H,'Operativni plan 2021-2023'!$E:$E,$A56,'Operativni plan 2021-2023'!$F:$F,$A$30&amp;"-11")</f>
        <v>397000</v>
      </c>
      <c r="E56" s="51">
        <f>SUMIFS('Operativni plan 2021-2023'!I:I,'Operativni plan 2021-2023'!$E:$E,$A56,'Operativni plan 2021-2023'!$F:$F,$A$30&amp;"-11")</f>
        <v>417000</v>
      </c>
    </row>
    <row r="57" spans="1:5" x14ac:dyDescent="0.25">
      <c r="A57" s="12">
        <v>3241</v>
      </c>
      <c r="B57" s="12" t="s">
        <v>32</v>
      </c>
      <c r="C57" s="51">
        <f>SUMIFS('Operativni plan 2021-2023'!G:G,'Operativni plan 2021-2023'!$E:$E,$A57,'Operativni plan 2021-2023'!$F:$F,$A$30&amp;"-11")</f>
        <v>56000</v>
      </c>
      <c r="D57" s="51">
        <f>SUMIFS('Operativni plan 2021-2023'!H:H,'Operativni plan 2021-2023'!$E:$E,$A57,'Operativni plan 2021-2023'!$F:$F,$A$30&amp;"-11")</f>
        <v>56000</v>
      </c>
      <c r="E57" s="51">
        <f>SUMIFS('Operativni plan 2021-2023'!I:I,'Operativni plan 2021-2023'!$E:$E,$A57,'Operativni plan 2021-2023'!$F:$F,$A$30&amp;"-11")</f>
        <v>56000</v>
      </c>
    </row>
    <row r="58" spans="1:5" x14ac:dyDescent="0.25">
      <c r="A58" s="12">
        <v>3291</v>
      </c>
      <c r="B58" s="12" t="s">
        <v>33</v>
      </c>
      <c r="C58" s="51">
        <f>SUMIFS('Operativni plan 2021-2023'!G:G,'Operativni plan 2021-2023'!$E:$E,$A58,'Operativni plan 2021-2023'!$F:$F,$A$30&amp;"-11")</f>
        <v>20000</v>
      </c>
      <c r="D58" s="51">
        <f>SUMIFS('Operativni plan 2021-2023'!H:H,'Operativni plan 2021-2023'!$E:$E,$A58,'Operativni plan 2021-2023'!$F:$F,$A$30&amp;"-11")</f>
        <v>20000</v>
      </c>
      <c r="E58" s="51">
        <f>SUMIFS('Operativni plan 2021-2023'!I:I,'Operativni plan 2021-2023'!$E:$E,$A58,'Operativni plan 2021-2023'!$F:$F,$A$30&amp;"-11")</f>
        <v>20000</v>
      </c>
    </row>
    <row r="59" spans="1:5" x14ac:dyDescent="0.25">
      <c r="A59" s="12">
        <v>3292</v>
      </c>
      <c r="B59" s="12" t="s">
        <v>34</v>
      </c>
      <c r="C59" s="51">
        <f>SUMIFS('Operativni plan 2021-2023'!G:G,'Operativni plan 2021-2023'!$E:$E,$A59,'Operativni plan 2021-2023'!$F:$F,$A$30&amp;"-11")</f>
        <v>100000</v>
      </c>
      <c r="D59" s="51">
        <f>SUMIFS('Operativni plan 2021-2023'!H:H,'Operativni plan 2021-2023'!$E:$E,$A59,'Operativni plan 2021-2023'!$F:$F,$A$30&amp;"-11")</f>
        <v>100000</v>
      </c>
      <c r="E59" s="51">
        <f>SUMIFS('Operativni plan 2021-2023'!I:I,'Operativni plan 2021-2023'!$E:$E,$A59,'Operativni plan 2021-2023'!$F:$F,$A$30&amp;"-11")</f>
        <v>100000</v>
      </c>
    </row>
    <row r="60" spans="1:5" x14ac:dyDescent="0.25">
      <c r="A60" s="12">
        <v>3293</v>
      </c>
      <c r="B60" s="12" t="s">
        <v>35</v>
      </c>
      <c r="C60" s="51">
        <f>SUMIFS('Operativni plan 2021-2023'!G:G,'Operativni plan 2021-2023'!$E:$E,$A60,'Operativni plan 2021-2023'!$F:$F,$A$30&amp;"-11")</f>
        <v>82000</v>
      </c>
      <c r="D60" s="51">
        <f>SUMIFS('Operativni plan 2021-2023'!H:H,'Operativni plan 2021-2023'!$E:$E,$A60,'Operativni plan 2021-2023'!$F:$F,$A$30&amp;"-11")</f>
        <v>82000</v>
      </c>
      <c r="E60" s="51">
        <f>SUMIFS('Operativni plan 2021-2023'!I:I,'Operativni plan 2021-2023'!$E:$E,$A60,'Operativni plan 2021-2023'!$F:$F,$A$30&amp;"-11")</f>
        <v>82000</v>
      </c>
    </row>
    <row r="61" spans="1:5" x14ac:dyDescent="0.25">
      <c r="A61" s="12">
        <v>3294</v>
      </c>
      <c r="B61" s="12" t="s">
        <v>36</v>
      </c>
      <c r="C61" s="51">
        <f>SUMIFS('Operativni plan 2021-2023'!G:G,'Operativni plan 2021-2023'!$E:$E,$A61,'Operativni plan 2021-2023'!$F:$F,$A$30&amp;"-11")</f>
        <v>5000</v>
      </c>
      <c r="D61" s="51">
        <f>SUMIFS('Operativni plan 2021-2023'!H:H,'Operativni plan 2021-2023'!$E:$E,$A61,'Operativni plan 2021-2023'!$F:$F,$A$30&amp;"-11")</f>
        <v>5000</v>
      </c>
      <c r="E61" s="51">
        <f>SUMIFS('Operativni plan 2021-2023'!I:I,'Operativni plan 2021-2023'!$E:$E,$A61,'Operativni plan 2021-2023'!$F:$F,$A$30&amp;"-11")</f>
        <v>5000</v>
      </c>
    </row>
    <row r="62" spans="1:5" x14ac:dyDescent="0.25">
      <c r="A62" s="12">
        <v>3295</v>
      </c>
      <c r="B62" s="12" t="s">
        <v>37</v>
      </c>
      <c r="C62" s="51">
        <f>SUMIFS('Operativni plan 2021-2023'!G:G,'Operativni plan 2021-2023'!$E:$E,$A62,'Operativni plan 2021-2023'!$F:$F,$A$30&amp;"-11")</f>
        <v>15000</v>
      </c>
      <c r="D62" s="51">
        <f>SUMIFS('Operativni plan 2021-2023'!H:H,'Operativni plan 2021-2023'!$E:$E,$A62,'Operativni plan 2021-2023'!$F:$F,$A$30&amp;"-11")</f>
        <v>15000</v>
      </c>
      <c r="E62" s="51">
        <f>SUMIFS('Operativni plan 2021-2023'!I:I,'Operativni plan 2021-2023'!$E:$E,$A62,'Operativni plan 2021-2023'!$F:$F,$A$30&amp;"-11")</f>
        <v>15000</v>
      </c>
    </row>
    <row r="63" spans="1:5" x14ac:dyDescent="0.25">
      <c r="A63" s="12">
        <v>3296</v>
      </c>
      <c r="B63" s="12" t="s">
        <v>437</v>
      </c>
      <c r="C63" s="51">
        <f>SUMIFS('Operativni plan 2021-2023'!G:G,'Operativni plan 2021-2023'!$E:$E,$A63,'Operativni plan 2021-2023'!$F:$F,$A$30&amp;"-11")</f>
        <v>10000</v>
      </c>
      <c r="D63" s="51">
        <f>SUMIFS('Operativni plan 2021-2023'!H:H,'Operativni plan 2021-2023'!$E:$E,$A63,'Operativni plan 2021-2023'!$F:$F,$A$30&amp;"-11")</f>
        <v>10000</v>
      </c>
      <c r="E63" s="51">
        <f>SUMIFS('Operativni plan 2021-2023'!I:I,'Operativni plan 2021-2023'!$E:$E,$A63,'Operativni plan 2021-2023'!$F:$F,$A$30&amp;"-11")</f>
        <v>10000</v>
      </c>
    </row>
    <row r="64" spans="1:5" x14ac:dyDescent="0.25">
      <c r="A64" s="12">
        <v>3299</v>
      </c>
      <c r="B64" s="12" t="s">
        <v>38</v>
      </c>
      <c r="C64" s="51">
        <f>SUMIFS('Operativni plan 2021-2023'!G:G,'Operativni plan 2021-2023'!$E:$E,$A64,'Operativni plan 2021-2023'!$F:$F,$A$30&amp;"-11")</f>
        <v>10000</v>
      </c>
      <c r="D64" s="51">
        <f>SUMIFS('Operativni plan 2021-2023'!H:H,'Operativni plan 2021-2023'!$E:$E,$A64,'Operativni plan 2021-2023'!$F:$F,$A$30&amp;"-11")</f>
        <v>40000</v>
      </c>
      <c r="E64" s="51">
        <f>SUMIFS('Operativni plan 2021-2023'!I:I,'Operativni plan 2021-2023'!$E:$E,$A64,'Operativni plan 2021-2023'!$F:$F,$A$30&amp;"-11")</f>
        <v>40000</v>
      </c>
    </row>
    <row r="65" spans="1:5" x14ac:dyDescent="0.25">
      <c r="A65" s="55">
        <v>34</v>
      </c>
      <c r="B65" s="57" t="s">
        <v>272</v>
      </c>
      <c r="C65" s="75">
        <f>SUM(C66:C67)</f>
        <v>4000</v>
      </c>
      <c r="D65" s="75">
        <f>SUM(D66:D67)</f>
        <v>4000</v>
      </c>
      <c r="E65" s="75">
        <f>SUM(E66:E67)</f>
        <v>4000</v>
      </c>
    </row>
    <row r="66" spans="1:5" x14ac:dyDescent="0.25">
      <c r="A66" s="12">
        <v>3431</v>
      </c>
      <c r="B66" s="12" t="s">
        <v>39</v>
      </c>
      <c r="C66" s="51">
        <f>SUMIFS('Operativni plan 2021-2023'!G:G,'Operativni plan 2021-2023'!$E:$E,$A66,'Operativni plan 2021-2023'!$F:$F,$A$30&amp;"-11")</f>
        <v>3000</v>
      </c>
      <c r="D66" s="51">
        <f>SUMIFS('Operativni plan 2021-2023'!H:H,'Operativni plan 2021-2023'!$E:$E,$A66,'Operativni plan 2021-2023'!$F:$F,$A$30&amp;"-11")</f>
        <v>3000</v>
      </c>
      <c r="E66" s="51">
        <f>SUMIFS('Operativni plan 2021-2023'!I:I,'Operativni plan 2021-2023'!$E:$E,$A66,'Operativni plan 2021-2023'!$F:$F,$A$30&amp;"-11")</f>
        <v>3000</v>
      </c>
    </row>
    <row r="67" spans="1:5" x14ac:dyDescent="0.25">
      <c r="A67" s="12">
        <v>3433</v>
      </c>
      <c r="B67" s="12" t="s">
        <v>40</v>
      </c>
      <c r="C67" s="51">
        <f>SUMIFS('Operativni plan 2021-2023'!G:G,'Operativni plan 2021-2023'!$E:$E,$A67,'Operativni plan 2021-2023'!$F:$F,$A$30&amp;"-11")</f>
        <v>1000</v>
      </c>
      <c r="D67" s="51">
        <f>SUMIFS('Operativni plan 2021-2023'!H:H,'Operativni plan 2021-2023'!$E:$E,$A67,'Operativni plan 2021-2023'!$F:$F,$A$30&amp;"-11")</f>
        <v>1000</v>
      </c>
      <c r="E67" s="51">
        <f>SUMIFS('Operativni plan 2021-2023'!I:I,'Operativni plan 2021-2023'!$E:$E,$A67,'Operativni plan 2021-2023'!$F:$F,$A$30&amp;"-11")</f>
        <v>1000</v>
      </c>
    </row>
    <row r="68" spans="1:5" ht="33" x14ac:dyDescent="0.25">
      <c r="A68" s="74">
        <v>37</v>
      </c>
      <c r="B68" s="76" t="s">
        <v>493</v>
      </c>
      <c r="C68" s="75">
        <f>C69</f>
        <v>20000</v>
      </c>
      <c r="D68" s="75">
        <f>D69</f>
        <v>20000</v>
      </c>
      <c r="E68" s="75">
        <f>E69</f>
        <v>20000</v>
      </c>
    </row>
    <row r="69" spans="1:5" x14ac:dyDescent="0.25">
      <c r="A69" s="12">
        <v>3721</v>
      </c>
      <c r="B69" s="12" t="s">
        <v>492</v>
      </c>
      <c r="C69" s="51">
        <f>SUMIFS('Operativni plan 2021-2023'!G:G,'Operativni plan 2021-2023'!$E:$E,$A69,'Operativni plan 2021-2023'!$F:$F,$A$30&amp;"-11")</f>
        <v>20000</v>
      </c>
      <c r="D69" s="51">
        <f>SUMIFS('Operativni plan 2021-2023'!H:H,'Operativni plan 2021-2023'!$E:$E,$A69,'Operativni plan 2021-2023'!$F:$F,$A$30&amp;"-11")</f>
        <v>20000</v>
      </c>
      <c r="E69" s="51">
        <f>SUMIFS('Operativni plan 2021-2023'!I:I,'Operativni plan 2021-2023'!$E:$E,$A69,'Operativni plan 2021-2023'!$F:$F,$A$30&amp;"-11")</f>
        <v>20000</v>
      </c>
    </row>
    <row r="70" spans="1:5" x14ac:dyDescent="0.25">
      <c r="A70" s="55">
        <v>38</v>
      </c>
      <c r="B70" s="57" t="s">
        <v>273</v>
      </c>
      <c r="C70" s="75">
        <f>SUM(C71:C72)</f>
        <v>21000</v>
      </c>
      <c r="D70" s="75">
        <f>SUM(D71:D72)</f>
        <v>21000</v>
      </c>
      <c r="E70" s="75">
        <f>SUM(E71:E72)</f>
        <v>30000</v>
      </c>
    </row>
    <row r="71" spans="1:5" x14ac:dyDescent="0.25">
      <c r="A71" s="12">
        <v>3811</v>
      </c>
      <c r="B71" s="12" t="s">
        <v>51</v>
      </c>
      <c r="C71" s="51">
        <f>SUMIFS('Operativni plan 2021-2023'!G:G,'Operativni plan 2021-2023'!$E:$E,$A71,'Operativni plan 2021-2023'!$F:$F,$A$30&amp;"-11")</f>
        <v>20000</v>
      </c>
      <c r="D71" s="51">
        <f>SUMIFS('Operativni plan 2021-2023'!H:H,'Operativni plan 2021-2023'!$E:$E,$A71,'Operativni plan 2021-2023'!$F:$F,$A$30&amp;"-11")</f>
        <v>20000</v>
      </c>
      <c r="E71" s="51">
        <f>SUMIFS('Operativni plan 2021-2023'!I:I,'Operativni plan 2021-2023'!$E:$E,$A71,'Operativni plan 2021-2023'!$F:$F,$A$30&amp;"-11")</f>
        <v>20000</v>
      </c>
    </row>
    <row r="72" spans="1:5" x14ac:dyDescent="0.25">
      <c r="A72" s="12">
        <v>3831</v>
      </c>
      <c r="B72" s="12" t="s">
        <v>42</v>
      </c>
      <c r="C72" s="51">
        <f>SUMIFS('Operativni plan 2021-2023'!G:G,'Operativni plan 2021-2023'!$E:$E,$A72,'Operativni plan 2021-2023'!$F:$F,$A$30&amp;"-11")</f>
        <v>1000</v>
      </c>
      <c r="D72" s="51">
        <f>SUMIFS('Operativni plan 2021-2023'!H:H,'Operativni plan 2021-2023'!$E:$E,$A72,'Operativni plan 2021-2023'!$F:$F,$A$30&amp;"-11")</f>
        <v>1000</v>
      </c>
      <c r="E72" s="51">
        <f>SUMIFS('Operativni plan 2021-2023'!I:I,'Operativni plan 2021-2023'!$E:$E,$A72,'Operativni plan 2021-2023'!$F:$F,$A$30&amp;"-11")</f>
        <v>10000</v>
      </c>
    </row>
    <row r="73" spans="1:5" x14ac:dyDescent="0.25">
      <c r="A73" s="74">
        <v>42</v>
      </c>
      <c r="B73" s="76" t="s">
        <v>274</v>
      </c>
      <c r="C73" s="75">
        <f>SUM(C74:C78)</f>
        <v>205000</v>
      </c>
      <c r="D73" s="75">
        <f>SUM(D74:D78)</f>
        <v>690000</v>
      </c>
      <c r="E73" s="75">
        <f>SUM(E74:E78)</f>
        <v>455000</v>
      </c>
    </row>
    <row r="74" spans="1:5" x14ac:dyDescent="0.25">
      <c r="A74" s="12">
        <v>4221</v>
      </c>
      <c r="B74" s="12" t="s">
        <v>43</v>
      </c>
      <c r="C74" s="51">
        <f>SUMIFS('Operativni plan 2021-2023'!G:G,'Operativni plan 2021-2023'!$E:$E,$A74,'Operativni plan 2021-2023'!$F:$F,$A$30&amp;"-11")</f>
        <v>110000</v>
      </c>
      <c r="D74" s="51">
        <f>SUMIFS('Operativni plan 2021-2023'!H:H,'Operativni plan 2021-2023'!$E:$E,$A74,'Operativni plan 2021-2023'!$F:$F,$A$30&amp;"-11")</f>
        <v>180000</v>
      </c>
      <c r="E74" s="51">
        <f>SUMIFS('Operativni plan 2021-2023'!I:I,'Operativni plan 2021-2023'!$E:$E,$A74,'Operativni plan 2021-2023'!$F:$F,$A$30&amp;"-11")</f>
        <v>180000</v>
      </c>
    </row>
    <row r="75" spans="1:5" x14ac:dyDescent="0.25">
      <c r="A75" s="12">
        <v>4222</v>
      </c>
      <c r="B75" s="12" t="s">
        <v>44</v>
      </c>
      <c r="C75" s="51">
        <f>SUMIFS('Operativni plan 2021-2023'!G:G,'Operativni plan 2021-2023'!$E:$E,$A75,'Operativni plan 2021-2023'!$F:$F,$A$30&amp;"-11")</f>
        <v>40000</v>
      </c>
      <c r="D75" s="51">
        <f>SUMIFS('Operativni plan 2021-2023'!H:H,'Operativni plan 2021-2023'!$E:$E,$A75,'Operativni plan 2021-2023'!$F:$F,$A$30&amp;"-11")</f>
        <v>20000</v>
      </c>
      <c r="E75" s="51">
        <f>SUMIFS('Operativni plan 2021-2023'!I:I,'Operativni plan 2021-2023'!$E:$E,$A75,'Operativni plan 2021-2023'!$F:$F,$A$30&amp;"-11")</f>
        <v>20000</v>
      </c>
    </row>
    <row r="76" spans="1:5" x14ac:dyDescent="0.25">
      <c r="A76" s="12">
        <v>4223</v>
      </c>
      <c r="B76" s="12" t="s">
        <v>70</v>
      </c>
      <c r="C76" s="51">
        <f>SUMIFS('Operativni plan 2021-2023'!G:G,'Operativni plan 2021-2023'!$E:$E,$A76,'Operativni plan 2021-2023'!$F:$F,$A$30&amp;"-11")</f>
        <v>35000</v>
      </c>
      <c r="D76" s="51">
        <f>SUMIFS('Operativni plan 2021-2023'!H:H,'Operativni plan 2021-2023'!$E:$E,$A76,'Operativni plan 2021-2023'!$F:$F,$A$30&amp;"-11")</f>
        <v>70000</v>
      </c>
      <c r="E76" s="51">
        <f>SUMIFS('Operativni plan 2021-2023'!I:I,'Operativni plan 2021-2023'!$E:$E,$A76,'Operativni plan 2021-2023'!$F:$F,$A$30&amp;"-11")</f>
        <v>70000</v>
      </c>
    </row>
    <row r="77" spans="1:5" x14ac:dyDescent="0.25">
      <c r="A77" s="12">
        <v>4227</v>
      </c>
      <c r="B77" s="12" t="s">
        <v>45</v>
      </c>
      <c r="C77" s="51">
        <f>SUMIFS('Operativni plan 2021-2023'!G:G,'Operativni plan 2021-2023'!$E:$E,$A77,'Operativni plan 2021-2023'!$F:$F,$A$30&amp;"-11")</f>
        <v>20000</v>
      </c>
      <c r="D77" s="51">
        <f>SUMIFS('Operativni plan 2021-2023'!H:H,'Operativni plan 2021-2023'!$E:$E,$A77,'Operativni plan 2021-2023'!$F:$F,$A$30&amp;"-11")</f>
        <v>20000</v>
      </c>
      <c r="E77" s="51">
        <f>SUMIFS('Operativni plan 2021-2023'!I:I,'Operativni plan 2021-2023'!$E:$E,$A77,'Operativni plan 2021-2023'!$F:$F,$A$30&amp;"-11")</f>
        <v>20000</v>
      </c>
    </row>
    <row r="78" spans="1:5" x14ac:dyDescent="0.25">
      <c r="A78" s="12">
        <v>4231</v>
      </c>
      <c r="B78" s="12" t="s">
        <v>46</v>
      </c>
      <c r="C78" s="51">
        <f>SUMIFS('Operativni plan 2021-2023'!G:G,'Operativni plan 2021-2023'!$E:$E,$A78,'Operativni plan 2021-2023'!$F:$F,$A$30&amp;"-11")</f>
        <v>0</v>
      </c>
      <c r="D78" s="51">
        <f>SUMIFS('Operativni plan 2021-2023'!H:H,'Operativni plan 2021-2023'!$E:$E,$A78,'Operativni plan 2021-2023'!$F:$F,$A$30&amp;"-11")</f>
        <v>400000</v>
      </c>
      <c r="E78" s="51">
        <f>SUMIFS('Operativni plan 2021-2023'!I:I,'Operativni plan 2021-2023'!$E:$E,$A78,'Operativni plan 2021-2023'!$F:$F,$A$30&amp;"-11")</f>
        <v>165000</v>
      </c>
    </row>
    <row r="79" spans="1:5" x14ac:dyDescent="0.25">
      <c r="A79" s="55">
        <v>45</v>
      </c>
      <c r="B79" s="57" t="s">
        <v>729</v>
      </c>
      <c r="C79" s="75">
        <f>SUM(C80:C80)</f>
        <v>0</v>
      </c>
      <c r="D79" s="75">
        <f>SUM(D80:D80)</f>
        <v>400000</v>
      </c>
      <c r="E79" s="75">
        <f>SUM(E80:E80)</f>
        <v>400000</v>
      </c>
    </row>
    <row r="80" spans="1:5" x14ac:dyDescent="0.25">
      <c r="A80" s="12">
        <v>4511</v>
      </c>
      <c r="B80" s="12" t="s">
        <v>491</v>
      </c>
      <c r="C80" s="51">
        <f>SUMIFS('Operativni plan 2021-2023'!G:G,'Operativni plan 2021-2023'!$E:$E,$A80,'Operativni plan 2021-2023'!$F:$F,$A$30&amp;"-11")</f>
        <v>0</v>
      </c>
      <c r="D80" s="51">
        <f>SUMIFS('Operativni plan 2021-2023'!H:H,'Operativni plan 2021-2023'!$E:$E,$A80,'Operativni plan 2021-2023'!$F:$F,$A$30&amp;"-11")</f>
        <v>400000</v>
      </c>
      <c r="E80" s="51">
        <f>SUMIFS('Operativni plan 2021-2023'!I:I,'Operativni plan 2021-2023'!$E:$E,$A80,'Operativni plan 2021-2023'!$F:$F,$A$30&amp;"-11")</f>
        <v>400000</v>
      </c>
    </row>
    <row r="81" spans="1:5" x14ac:dyDescent="0.25">
      <c r="A81" s="13"/>
      <c r="B81" s="13"/>
      <c r="C81" s="14"/>
      <c r="D81" s="95"/>
      <c r="E81" s="95"/>
    </row>
    <row r="82" spans="1:5" x14ac:dyDescent="0.25">
      <c r="A82" s="6" t="s">
        <v>47</v>
      </c>
      <c r="B82" s="24" t="s">
        <v>48</v>
      </c>
      <c r="C82" s="11">
        <f>C83+C102</f>
        <v>831000</v>
      </c>
      <c r="D82" s="11">
        <f>D83+D102</f>
        <v>1083000</v>
      </c>
      <c r="E82" s="11">
        <f>E83+E102</f>
        <v>461000</v>
      </c>
    </row>
    <row r="83" spans="1:5" x14ac:dyDescent="0.25">
      <c r="A83" s="55">
        <v>32</v>
      </c>
      <c r="B83" s="57" t="s">
        <v>271</v>
      </c>
      <c r="C83" s="75">
        <f>SUM(C84:C101)</f>
        <v>739000</v>
      </c>
      <c r="D83" s="75">
        <f>SUM(D84:D101)</f>
        <v>993000</v>
      </c>
      <c r="E83" s="75">
        <f>SUM(E84:E101)</f>
        <v>406000</v>
      </c>
    </row>
    <row r="84" spans="1:5" x14ac:dyDescent="0.25">
      <c r="A84" s="12">
        <v>3211</v>
      </c>
      <c r="B84" s="12" t="s">
        <v>14</v>
      </c>
      <c r="C84" s="8">
        <f>SUMIFS('Operativni plan 2021-2023'!G:G,'Operativni plan 2021-2023'!$E:$E,$A84,'Operativni plan 2021-2023'!$F:$F,$A$82&amp;"-11")</f>
        <v>53000</v>
      </c>
      <c r="D84" s="8">
        <f>SUMIFS('Operativni plan 2021-2023'!H:H,'Operativni plan 2021-2023'!$E:$E,$A84,'Operativni plan 2021-2023'!$F:$F,$A$82&amp;"-11")</f>
        <v>80000</v>
      </c>
      <c r="E84" s="8">
        <f>SUMIFS('Operativni plan 2021-2023'!I:I,'Operativni plan 2021-2023'!$E:$E,$A84,'Operativni plan 2021-2023'!$F:$F,$A$82&amp;"-11")</f>
        <v>58000</v>
      </c>
    </row>
    <row r="85" spans="1:5" x14ac:dyDescent="0.25">
      <c r="A85" s="12">
        <v>3213</v>
      </c>
      <c r="B85" s="12" t="s">
        <v>49</v>
      </c>
      <c r="C85" s="8">
        <f>SUMIFS('Operativni plan 2021-2023'!G:G,'Operativni plan 2021-2023'!$E:$E,$A85,'Operativni plan 2021-2023'!$F:$F,$A$82&amp;"-11")</f>
        <v>9000</v>
      </c>
      <c r="D85" s="8">
        <f>SUMIFS('Operativni plan 2021-2023'!H:H,'Operativni plan 2021-2023'!$E:$E,$A85,'Operativni plan 2021-2023'!$F:$F,$A$82&amp;"-11")</f>
        <v>17000</v>
      </c>
      <c r="E85" s="8">
        <f>SUMIFS('Operativni plan 2021-2023'!I:I,'Operativni plan 2021-2023'!$E:$E,$A85,'Operativni plan 2021-2023'!$F:$F,$A$82&amp;"-11")</f>
        <v>17000</v>
      </c>
    </row>
    <row r="86" spans="1:5" x14ac:dyDescent="0.25">
      <c r="A86" s="12">
        <v>3221</v>
      </c>
      <c r="B86" s="12" t="s">
        <v>18</v>
      </c>
      <c r="C86" s="8">
        <f>SUMIFS('Operativni plan 2021-2023'!G:G,'Operativni plan 2021-2023'!$E:$E,$A86,'Operativni plan 2021-2023'!$F:$F,$A$82&amp;"-11")</f>
        <v>81000</v>
      </c>
      <c r="D86" s="8">
        <f>SUMIFS('Operativni plan 2021-2023'!H:H,'Operativni plan 2021-2023'!$E:$E,$A86,'Operativni plan 2021-2023'!$F:$F,$A$82&amp;"-11")</f>
        <v>43000</v>
      </c>
      <c r="E86" s="8">
        <f>SUMIFS('Operativni plan 2021-2023'!I:I,'Operativni plan 2021-2023'!$E:$E,$A86,'Operativni plan 2021-2023'!$F:$F,$A$82&amp;"-11")</f>
        <v>15000</v>
      </c>
    </row>
    <row r="87" spans="1:5" x14ac:dyDescent="0.25">
      <c r="A87" s="12">
        <v>3225</v>
      </c>
      <c r="B87" s="12" t="s">
        <v>21</v>
      </c>
      <c r="C87" s="8">
        <f>SUMIFS('Operativni plan 2021-2023'!G:G,'Operativni plan 2021-2023'!$E:$E,$A87,'Operativni plan 2021-2023'!$F:$F,$A$82&amp;"-11")</f>
        <v>1000</v>
      </c>
      <c r="D87" s="8">
        <f>SUMIFS('Operativni plan 2021-2023'!H:H,'Operativni plan 2021-2023'!$E:$E,$A87,'Operativni plan 2021-2023'!$F:$F,$A$82&amp;"-11")</f>
        <v>0</v>
      </c>
      <c r="E87" s="8">
        <f>SUMIFS('Operativni plan 2021-2023'!I:I,'Operativni plan 2021-2023'!$E:$E,$A87,'Operativni plan 2021-2023'!$F:$F,$A$82&amp;"-11")</f>
        <v>0</v>
      </c>
    </row>
    <row r="88" spans="1:5" x14ac:dyDescent="0.25">
      <c r="A88" s="15">
        <v>3227</v>
      </c>
      <c r="B88" s="12" t="s">
        <v>22</v>
      </c>
      <c r="C88" s="8">
        <f>SUMIFS('Operativni plan 2021-2023'!G:G,'Operativni plan 2021-2023'!$E:$E,$A88,'Operativni plan 2021-2023'!$F:$F,$A$82&amp;"-11")</f>
        <v>0</v>
      </c>
      <c r="D88" s="8">
        <f>SUMIFS('Operativni plan 2021-2023'!H:H,'Operativni plan 2021-2023'!$E:$E,$A88,'Operativni plan 2021-2023'!$F:$F,$A$82&amp;"-11")</f>
        <v>72000</v>
      </c>
      <c r="E88" s="8">
        <f>SUMIFS('Operativni plan 2021-2023'!I:I,'Operativni plan 2021-2023'!$E:$E,$A88,'Operativni plan 2021-2023'!$F:$F,$A$82&amp;"-11")</f>
        <v>27000</v>
      </c>
    </row>
    <row r="89" spans="1:5" x14ac:dyDescent="0.25">
      <c r="A89" s="12">
        <v>3231</v>
      </c>
      <c r="B89" s="12" t="s">
        <v>23</v>
      </c>
      <c r="C89" s="8">
        <f>SUMIFS('Operativni plan 2021-2023'!G:G,'Operativni plan 2021-2023'!$E:$E,$A89,'Operativni plan 2021-2023'!$F:$F,$A$82&amp;"-11")</f>
        <v>49000</v>
      </c>
      <c r="D89" s="8">
        <f>SUMIFS('Operativni plan 2021-2023'!H:H,'Operativni plan 2021-2023'!$E:$E,$A89,'Operativni plan 2021-2023'!$F:$F,$A$82&amp;"-11")</f>
        <v>57000</v>
      </c>
      <c r="E89" s="8">
        <f>SUMIFS('Operativni plan 2021-2023'!I:I,'Operativni plan 2021-2023'!$E:$E,$A89,'Operativni plan 2021-2023'!$F:$F,$A$82&amp;"-11")</f>
        <v>31000</v>
      </c>
    </row>
    <row r="90" spans="1:5" x14ac:dyDescent="0.25">
      <c r="A90" s="15">
        <v>3232</v>
      </c>
      <c r="B90" s="12" t="s">
        <v>24</v>
      </c>
      <c r="C90" s="8">
        <f>SUMIFS('Operativni plan 2021-2023'!G:G,'Operativni plan 2021-2023'!$E:$E,$A90,'Operativni plan 2021-2023'!$F:$F,$A$82&amp;"-11")</f>
        <v>9000</v>
      </c>
      <c r="D90" s="8">
        <f>SUMIFS('Operativni plan 2021-2023'!H:H,'Operativni plan 2021-2023'!$E:$E,$A90,'Operativni plan 2021-2023'!$F:$F,$A$82&amp;"-11")</f>
        <v>9000</v>
      </c>
      <c r="E90" s="8">
        <f>SUMIFS('Operativni plan 2021-2023'!I:I,'Operativni plan 2021-2023'!$E:$E,$A90,'Operativni plan 2021-2023'!$F:$F,$A$82&amp;"-11")</f>
        <v>9000</v>
      </c>
    </row>
    <row r="91" spans="1:5" x14ac:dyDescent="0.25">
      <c r="A91" s="15">
        <v>3233</v>
      </c>
      <c r="B91" s="12" t="s">
        <v>25</v>
      </c>
      <c r="C91" s="8">
        <f>SUMIFS('Operativni plan 2021-2023'!G:G,'Operativni plan 2021-2023'!$E:$E,$A91,'Operativni plan 2021-2023'!$F:$F,$A$82&amp;"-11")</f>
        <v>14000</v>
      </c>
      <c r="D91" s="8">
        <f>SUMIFS('Operativni plan 2021-2023'!H:H,'Operativni plan 2021-2023'!$E:$E,$A91,'Operativni plan 2021-2023'!$F:$F,$A$82&amp;"-11")</f>
        <v>7000</v>
      </c>
      <c r="E91" s="8">
        <f>SUMIFS('Operativni plan 2021-2023'!I:I,'Operativni plan 2021-2023'!$E:$E,$A91,'Operativni plan 2021-2023'!$F:$F,$A$82&amp;"-11")</f>
        <v>0</v>
      </c>
    </row>
    <row r="92" spans="1:5" x14ac:dyDescent="0.25">
      <c r="A92" s="15">
        <v>3234</v>
      </c>
      <c r="B92" s="12" t="s">
        <v>26</v>
      </c>
      <c r="C92" s="8">
        <f>SUMIFS('Operativni plan 2021-2023'!G:G,'Operativni plan 2021-2023'!$E:$E,$A92,'Operativni plan 2021-2023'!$F:$F,$A$82&amp;"-11")</f>
        <v>6000</v>
      </c>
      <c r="D92" s="8">
        <f>SUMIFS('Operativni plan 2021-2023'!H:H,'Operativni plan 2021-2023'!$E:$E,$A92,'Operativni plan 2021-2023'!$F:$F,$A$82&amp;"-11")</f>
        <v>3000</v>
      </c>
      <c r="E92" s="8">
        <f>SUMIFS('Operativni plan 2021-2023'!I:I,'Operativni plan 2021-2023'!$E:$E,$A92,'Operativni plan 2021-2023'!$F:$F,$A$82&amp;"-11")</f>
        <v>0</v>
      </c>
    </row>
    <row r="93" spans="1:5" x14ac:dyDescent="0.25">
      <c r="A93" s="12">
        <v>3235</v>
      </c>
      <c r="B93" s="12" t="s">
        <v>27</v>
      </c>
      <c r="C93" s="8">
        <f>SUMIFS('Operativni plan 2021-2023'!G:G,'Operativni plan 2021-2023'!$E:$E,$A93,'Operativni plan 2021-2023'!$F:$F,$A$82&amp;"-11")</f>
        <v>38000</v>
      </c>
      <c r="D93" s="8">
        <f>SUMIFS('Operativni plan 2021-2023'!H:H,'Operativni plan 2021-2023'!$E:$E,$A93,'Operativni plan 2021-2023'!$F:$F,$A$82&amp;"-11")</f>
        <v>40000</v>
      </c>
      <c r="E93" s="8">
        <f>SUMIFS('Operativni plan 2021-2023'!I:I,'Operativni plan 2021-2023'!$E:$E,$A93,'Operativni plan 2021-2023'!$F:$F,$A$82&amp;"-11")</f>
        <v>17000</v>
      </c>
    </row>
    <row r="94" spans="1:5" x14ac:dyDescent="0.25">
      <c r="A94" s="15">
        <v>3236</v>
      </c>
      <c r="B94" s="12" t="s">
        <v>55</v>
      </c>
      <c r="C94" s="8">
        <f>SUMIFS('Operativni plan 2021-2023'!G:G,'Operativni plan 2021-2023'!$E:$E,$A94,'Operativni plan 2021-2023'!$F:$F,$A$82&amp;"-11")</f>
        <v>10000</v>
      </c>
      <c r="D94" s="8">
        <f>SUMIFS('Operativni plan 2021-2023'!H:H,'Operativni plan 2021-2023'!$E:$E,$A94,'Operativni plan 2021-2023'!$F:$F,$A$82&amp;"-11")</f>
        <v>5000</v>
      </c>
      <c r="E94" s="8">
        <f>SUMIFS('Operativni plan 2021-2023'!I:I,'Operativni plan 2021-2023'!$E:$E,$A94,'Operativni plan 2021-2023'!$F:$F,$A$82&amp;"-11")</f>
        <v>0</v>
      </c>
    </row>
    <row r="95" spans="1:5" x14ac:dyDescent="0.25">
      <c r="A95" s="12">
        <v>3237</v>
      </c>
      <c r="B95" s="12" t="s">
        <v>29</v>
      </c>
      <c r="C95" s="8">
        <f>SUMIFS('Operativni plan 2021-2023'!G:G,'Operativni plan 2021-2023'!$E:$E,$A95,'Operativni plan 2021-2023'!$F:$F,$A$82&amp;"-11")</f>
        <v>17000</v>
      </c>
      <c r="D95" s="8">
        <f>SUMIFS('Operativni plan 2021-2023'!H:H,'Operativni plan 2021-2023'!$E:$E,$A95,'Operativni plan 2021-2023'!$F:$F,$A$82&amp;"-11")</f>
        <v>6000</v>
      </c>
      <c r="E95" s="8">
        <f>SUMIFS('Operativni plan 2021-2023'!I:I,'Operativni plan 2021-2023'!$E:$E,$A95,'Operativni plan 2021-2023'!$F:$F,$A$82&amp;"-11")</f>
        <v>5000</v>
      </c>
    </row>
    <row r="96" spans="1:5" x14ac:dyDescent="0.25">
      <c r="A96" s="12">
        <v>3239</v>
      </c>
      <c r="B96" s="12" t="s">
        <v>31</v>
      </c>
      <c r="C96" s="8">
        <f>SUMIFS('Operativni plan 2021-2023'!G:G,'Operativni plan 2021-2023'!$E:$E,$A96,'Operativni plan 2021-2023'!$F:$F,$A$82&amp;"-11")</f>
        <v>54000</v>
      </c>
      <c r="D96" s="8">
        <f>SUMIFS('Operativni plan 2021-2023'!H:H,'Operativni plan 2021-2023'!$E:$E,$A96,'Operativni plan 2021-2023'!$F:$F,$A$82&amp;"-11")</f>
        <v>90000</v>
      </c>
      <c r="E96" s="8">
        <f>SUMIFS('Operativni plan 2021-2023'!I:I,'Operativni plan 2021-2023'!$E:$E,$A96,'Operativni plan 2021-2023'!$F:$F,$A$82&amp;"-11")</f>
        <v>52000</v>
      </c>
    </row>
    <row r="97" spans="1:5" x14ac:dyDescent="0.25">
      <c r="A97" s="12">
        <v>3241</v>
      </c>
      <c r="B97" s="12" t="s">
        <v>32</v>
      </c>
      <c r="C97" s="8">
        <f>SUMIFS('Operativni plan 2021-2023'!G:G,'Operativni plan 2021-2023'!$E:$E,$A97,'Operativni plan 2021-2023'!$F:$F,$A$82&amp;"-11")</f>
        <v>348000</v>
      </c>
      <c r="D97" s="8">
        <f>SUMIFS('Operativni plan 2021-2023'!H:H,'Operativni plan 2021-2023'!$E:$E,$A97,'Operativni plan 2021-2023'!$F:$F,$A$82&amp;"-11")</f>
        <v>509000</v>
      </c>
      <c r="E97" s="8">
        <f>SUMIFS('Operativni plan 2021-2023'!I:I,'Operativni plan 2021-2023'!$E:$E,$A97,'Operativni plan 2021-2023'!$F:$F,$A$82&amp;"-11")</f>
        <v>132000</v>
      </c>
    </row>
    <row r="98" spans="1:5" x14ac:dyDescent="0.25">
      <c r="A98" s="12">
        <v>3291</v>
      </c>
      <c r="B98" s="12" t="s">
        <v>33</v>
      </c>
      <c r="C98" s="8">
        <f>SUMIFS('Operativni plan 2021-2023'!G:G,'Operativni plan 2021-2023'!$E:$E,$A98,'Operativni plan 2021-2023'!$F:$F,$A$82&amp;"-11")</f>
        <v>6000</v>
      </c>
      <c r="D98" s="8">
        <f>SUMIFS('Operativni plan 2021-2023'!H:H,'Operativni plan 2021-2023'!$E:$E,$A98,'Operativni plan 2021-2023'!$F:$F,$A$82&amp;"-11")</f>
        <v>6000</v>
      </c>
      <c r="E98" s="8">
        <f>SUMIFS('Operativni plan 2021-2023'!I:I,'Operativni plan 2021-2023'!$E:$E,$A98,'Operativni plan 2021-2023'!$F:$F,$A$82&amp;"-11")</f>
        <v>6000</v>
      </c>
    </row>
    <row r="99" spans="1:5" x14ac:dyDescent="0.25">
      <c r="A99" s="12">
        <v>3292</v>
      </c>
      <c r="B99" s="12" t="s">
        <v>34</v>
      </c>
      <c r="C99" s="8">
        <f>SUMIFS('Operativni plan 2021-2023'!G:G,'Operativni plan 2021-2023'!$E:$E,$A99,'Operativni plan 2021-2023'!$F:$F,$A$82&amp;"-11")</f>
        <v>17000</v>
      </c>
      <c r="D99" s="8">
        <f>SUMIFS('Operativni plan 2021-2023'!H:H,'Operativni plan 2021-2023'!$E:$E,$A99,'Operativni plan 2021-2023'!$F:$F,$A$82&amp;"-11")</f>
        <v>22000</v>
      </c>
      <c r="E99" s="8">
        <f>SUMIFS('Operativni plan 2021-2023'!I:I,'Operativni plan 2021-2023'!$E:$E,$A99,'Operativni plan 2021-2023'!$F:$F,$A$82&amp;"-11")</f>
        <v>10000</v>
      </c>
    </row>
    <row r="100" spans="1:5" x14ac:dyDescent="0.25">
      <c r="A100" s="12">
        <v>3293</v>
      </c>
      <c r="B100" s="12" t="s">
        <v>35</v>
      </c>
      <c r="C100" s="8">
        <f>SUMIFS('Operativni plan 2021-2023'!G:G,'Operativni plan 2021-2023'!$E:$E,$A100,'Operativni plan 2021-2023'!$F:$F,$A$82&amp;"-11")</f>
        <v>10000</v>
      </c>
      <c r="D100" s="8">
        <f>SUMIFS('Operativni plan 2021-2023'!H:H,'Operativni plan 2021-2023'!$E:$E,$A100,'Operativni plan 2021-2023'!$F:$F,$A$82&amp;"-11")</f>
        <v>12000</v>
      </c>
      <c r="E100" s="8">
        <f>SUMIFS('Operativni plan 2021-2023'!I:I,'Operativni plan 2021-2023'!$E:$E,$A100,'Operativni plan 2021-2023'!$F:$F,$A$82&amp;"-11")</f>
        <v>12000</v>
      </c>
    </row>
    <row r="101" spans="1:5" x14ac:dyDescent="0.25">
      <c r="A101" s="12">
        <v>3294</v>
      </c>
      <c r="B101" s="12" t="s">
        <v>36</v>
      </c>
      <c r="C101" s="8">
        <f>SUMIFS('Operativni plan 2021-2023'!G:G,'Operativni plan 2021-2023'!$E:$E,$A101,'Operativni plan 2021-2023'!$F:$F,$A$82&amp;"-11")</f>
        <v>17000</v>
      </c>
      <c r="D101" s="8">
        <f>SUMIFS('Operativni plan 2021-2023'!H:H,'Operativni plan 2021-2023'!$E:$E,$A101,'Operativni plan 2021-2023'!$F:$F,$A$82&amp;"-11")</f>
        <v>15000</v>
      </c>
      <c r="E101" s="8">
        <f>SUMIFS('Operativni plan 2021-2023'!I:I,'Operativni plan 2021-2023'!$E:$E,$A101,'Operativni plan 2021-2023'!$F:$F,$A$82&amp;"-11")</f>
        <v>15000</v>
      </c>
    </row>
    <row r="102" spans="1:5" x14ac:dyDescent="0.25">
      <c r="A102" s="55">
        <v>38</v>
      </c>
      <c r="B102" s="57" t="s">
        <v>273</v>
      </c>
      <c r="C102" s="75">
        <f>C103</f>
        <v>92000</v>
      </c>
      <c r="D102" s="75">
        <f>D103</f>
        <v>90000</v>
      </c>
      <c r="E102" s="75">
        <f>E103</f>
        <v>55000</v>
      </c>
    </row>
    <row r="103" spans="1:5" x14ac:dyDescent="0.25">
      <c r="A103" s="12">
        <v>3811</v>
      </c>
      <c r="B103" s="12" t="s">
        <v>51</v>
      </c>
      <c r="C103" s="8">
        <f>SUMIFS('Operativni plan 2021-2023'!G:G,'Operativni plan 2021-2023'!$E:$E,$A103,'Operativni plan 2021-2023'!$F:$F,$A$82&amp;"-11")</f>
        <v>92000</v>
      </c>
      <c r="D103" s="51">
        <f>SUMIFS('Operativni plan 2021-2023'!H:H,'Operativni plan 2021-2023'!$E:$E,$A103,'Operativni plan 2021-2023'!$F:$F,$A$82&amp;"-11")</f>
        <v>90000</v>
      </c>
      <c r="E103" s="51">
        <f>SUMIFS('Operativni plan 2021-2023'!I:I,'Operativni plan 2021-2023'!$E:$E,$A103,'Operativni plan 2021-2023'!$F:$F,$A$82&amp;"-11")</f>
        <v>55000</v>
      </c>
    </row>
    <row r="104" spans="1:5" x14ac:dyDescent="0.25">
      <c r="A104" s="13"/>
      <c r="B104" s="13"/>
      <c r="C104" s="14"/>
      <c r="D104" s="95"/>
      <c r="E104" s="95"/>
    </row>
    <row r="105" spans="1:5" ht="33" x14ac:dyDescent="0.25">
      <c r="A105" s="6" t="s">
        <v>52</v>
      </c>
      <c r="B105" s="24" t="s">
        <v>53</v>
      </c>
      <c r="C105" s="11">
        <f>C106+C122+C126+C124</f>
        <v>438000</v>
      </c>
      <c r="D105" s="11">
        <f>D106+D122+D126+D124</f>
        <v>1553000</v>
      </c>
      <c r="E105" s="11">
        <f>E106+E122+E126+E124</f>
        <v>1553000</v>
      </c>
    </row>
    <row r="106" spans="1:5" x14ac:dyDescent="0.25">
      <c r="A106" s="55">
        <v>32</v>
      </c>
      <c r="B106" s="57" t="s">
        <v>271</v>
      </c>
      <c r="C106" s="75">
        <f>SUM(C107:C121)</f>
        <v>371000</v>
      </c>
      <c r="D106" s="75">
        <f>SUM(D107:D121)</f>
        <v>376000</v>
      </c>
      <c r="E106" s="75">
        <f>SUM(E107:E121)</f>
        <v>376000</v>
      </c>
    </row>
    <row r="107" spans="1:5" x14ac:dyDescent="0.25">
      <c r="A107" s="12">
        <v>3211</v>
      </c>
      <c r="B107" s="12" t="s">
        <v>14</v>
      </c>
      <c r="C107" s="8">
        <f>SUMIFS('Operativni plan 2021-2023'!G:G,'Operativni plan 2021-2023'!$E:$E,$A107,'Operativni plan 2021-2023'!$F:$F,$A$105&amp;"-11")</f>
        <v>1000</v>
      </c>
      <c r="D107" s="51">
        <f>SUMIFS('Operativni plan 2021-2023'!H:H,'Operativni plan 2021-2023'!$E:$E,$A107,'Operativni plan 2021-2023'!$F:$F,$A$105&amp;"-11")</f>
        <v>1000</v>
      </c>
      <c r="E107" s="51">
        <f>SUMIFS('Operativni plan 2021-2023'!I:I,'Operativni plan 2021-2023'!$E:$E,$A107,'Operativni plan 2021-2023'!$F:$F,$A$105&amp;"-11")</f>
        <v>1000</v>
      </c>
    </row>
    <row r="108" spans="1:5" x14ac:dyDescent="0.25">
      <c r="A108" s="12">
        <v>3214</v>
      </c>
      <c r="B108" s="12" t="s">
        <v>17</v>
      </c>
      <c r="C108" s="8">
        <f>SUMIFS('Operativni plan 2021-2023'!G:G,'Operativni plan 2021-2023'!$E:$E,$A108,'Operativni plan 2021-2023'!$F:$F,$A$105&amp;"-11")</f>
        <v>6000</v>
      </c>
      <c r="D108" s="51">
        <f>SUMIFS('Operativni plan 2021-2023'!H:H,'Operativni plan 2021-2023'!$E:$E,$A108,'Operativni plan 2021-2023'!$F:$F,$A$105&amp;"-11")</f>
        <v>6000</v>
      </c>
      <c r="E108" s="51">
        <f>SUMIFS('Operativni plan 2021-2023'!I:I,'Operativni plan 2021-2023'!$E:$E,$A108,'Operativni plan 2021-2023'!$F:$F,$A$105&amp;"-11")</f>
        <v>6000</v>
      </c>
    </row>
    <row r="109" spans="1:5" x14ac:dyDescent="0.25">
      <c r="A109" s="12">
        <v>3221</v>
      </c>
      <c r="B109" s="12" t="s">
        <v>18</v>
      </c>
      <c r="C109" s="8">
        <f>SUMIFS('Operativni plan 2021-2023'!G:G,'Operativni plan 2021-2023'!$E:$E,$A109,'Operativni plan 2021-2023'!$F:$F,$A$105&amp;"-11")</f>
        <v>5000</v>
      </c>
      <c r="D109" s="51">
        <f>SUMIFS('Operativni plan 2021-2023'!H:H,'Operativni plan 2021-2023'!$E:$E,$A109,'Operativni plan 2021-2023'!$F:$F,$A$105&amp;"-11")</f>
        <v>5000</v>
      </c>
      <c r="E109" s="51">
        <f>SUMIFS('Operativni plan 2021-2023'!I:I,'Operativni plan 2021-2023'!$E:$E,$A109,'Operativni plan 2021-2023'!$F:$F,$A$105&amp;"-11")</f>
        <v>5000</v>
      </c>
    </row>
    <row r="110" spans="1:5" x14ac:dyDescent="0.25">
      <c r="A110" s="12">
        <v>3223</v>
      </c>
      <c r="B110" s="12" t="s">
        <v>19</v>
      </c>
      <c r="C110" s="8">
        <f>SUMIFS('Operativni plan 2021-2023'!G:G,'Operativni plan 2021-2023'!$E:$E,$A110,'Operativni plan 2021-2023'!$F:$F,$A$105&amp;"-11")</f>
        <v>30000</v>
      </c>
      <c r="D110" s="51">
        <f>SUMIFS('Operativni plan 2021-2023'!H:H,'Operativni plan 2021-2023'!$E:$E,$A110,'Operativni plan 2021-2023'!$F:$F,$A$105&amp;"-11")</f>
        <v>30000</v>
      </c>
      <c r="E110" s="51">
        <f>SUMIFS('Operativni plan 2021-2023'!I:I,'Operativni plan 2021-2023'!$E:$E,$A110,'Operativni plan 2021-2023'!$F:$F,$A$105&amp;"-11")</f>
        <v>30000</v>
      </c>
    </row>
    <row r="111" spans="1:5" x14ac:dyDescent="0.25">
      <c r="A111" s="12">
        <v>3224</v>
      </c>
      <c r="B111" s="12" t="s">
        <v>20</v>
      </c>
      <c r="C111" s="8">
        <f>SUMIFS('Operativni plan 2021-2023'!G:G,'Operativni plan 2021-2023'!$E:$E,$A111,'Operativni plan 2021-2023'!$F:$F,$A$105&amp;"-11")</f>
        <v>10000</v>
      </c>
      <c r="D111" s="51">
        <f>SUMIFS('Operativni plan 2021-2023'!H:H,'Operativni plan 2021-2023'!$E:$E,$A111,'Operativni plan 2021-2023'!$F:$F,$A$105&amp;"-11")</f>
        <v>10000</v>
      </c>
      <c r="E111" s="51">
        <f>SUMIFS('Operativni plan 2021-2023'!I:I,'Operativni plan 2021-2023'!$E:$E,$A111,'Operativni plan 2021-2023'!$F:$F,$A$105&amp;"-11")</f>
        <v>10000</v>
      </c>
    </row>
    <row r="112" spans="1:5" x14ac:dyDescent="0.25">
      <c r="A112" s="12">
        <v>3225</v>
      </c>
      <c r="B112" s="12" t="s">
        <v>21</v>
      </c>
      <c r="C112" s="8">
        <f>SUMIFS('Operativni plan 2021-2023'!G:G,'Operativni plan 2021-2023'!$E:$E,$A112,'Operativni plan 2021-2023'!$F:$F,$A$105&amp;"-11")</f>
        <v>15000</v>
      </c>
      <c r="D112" s="51">
        <f>SUMIFS('Operativni plan 2021-2023'!H:H,'Operativni plan 2021-2023'!$E:$E,$A112,'Operativni plan 2021-2023'!$F:$F,$A$105&amp;"-11")</f>
        <v>20000</v>
      </c>
      <c r="E112" s="51">
        <f>SUMIFS('Operativni plan 2021-2023'!I:I,'Operativni plan 2021-2023'!$E:$E,$A112,'Operativni plan 2021-2023'!$F:$F,$A$105&amp;"-11")</f>
        <v>20000</v>
      </c>
    </row>
    <row r="113" spans="1:5" x14ac:dyDescent="0.25">
      <c r="A113" s="12">
        <v>3227</v>
      </c>
      <c r="B113" s="12" t="s">
        <v>22</v>
      </c>
      <c r="C113" s="8">
        <f>SUMIFS('Operativni plan 2021-2023'!G:G,'Operativni plan 2021-2023'!$E:$E,$A113,'Operativni plan 2021-2023'!$F:$F,$A$105&amp;"-11")</f>
        <v>28000</v>
      </c>
      <c r="D113" s="51">
        <f>SUMIFS('Operativni plan 2021-2023'!H:H,'Operativni plan 2021-2023'!$E:$E,$A113,'Operativni plan 2021-2023'!$F:$F,$A$105&amp;"-11")</f>
        <v>28000</v>
      </c>
      <c r="E113" s="51">
        <f>SUMIFS('Operativni plan 2021-2023'!I:I,'Operativni plan 2021-2023'!$E:$E,$A113,'Operativni plan 2021-2023'!$F:$F,$A$105&amp;"-11")</f>
        <v>28000</v>
      </c>
    </row>
    <row r="114" spans="1:5" x14ac:dyDescent="0.25">
      <c r="A114" s="15">
        <v>3231</v>
      </c>
      <c r="B114" s="12" t="s">
        <v>23</v>
      </c>
      <c r="C114" s="8">
        <f>SUMIFS('Operativni plan 2021-2023'!G:G,'Operativni plan 2021-2023'!$E:$E,$A114,'Operativni plan 2021-2023'!$F:$F,$A$105&amp;"-11")</f>
        <v>16000</v>
      </c>
      <c r="D114" s="51">
        <f>SUMIFS('Operativni plan 2021-2023'!H:H,'Operativni plan 2021-2023'!$E:$E,$A114,'Operativni plan 2021-2023'!$F:$F,$A$105&amp;"-11")</f>
        <v>16000</v>
      </c>
      <c r="E114" s="51">
        <f>SUMIFS('Operativni plan 2021-2023'!I:I,'Operativni plan 2021-2023'!$E:$E,$A114,'Operativni plan 2021-2023'!$F:$F,$A$105&amp;"-11")</f>
        <v>16000</v>
      </c>
    </row>
    <row r="115" spans="1:5" x14ac:dyDescent="0.25">
      <c r="A115" s="15">
        <v>3232</v>
      </c>
      <c r="B115" s="12" t="s">
        <v>24</v>
      </c>
      <c r="C115" s="8">
        <f>SUMIFS('Operativni plan 2021-2023'!G:G,'Operativni plan 2021-2023'!$E:$E,$A115,'Operativni plan 2021-2023'!$F:$F,$A$105&amp;"-11")</f>
        <v>82000</v>
      </c>
      <c r="D115" s="51">
        <f>SUMIFS('Operativni plan 2021-2023'!H:H,'Operativni plan 2021-2023'!$E:$E,$A115,'Operativni plan 2021-2023'!$F:$F,$A$105&amp;"-11")</f>
        <v>82000</v>
      </c>
      <c r="E115" s="51">
        <f>SUMIFS('Operativni plan 2021-2023'!I:I,'Operativni plan 2021-2023'!$E:$E,$A115,'Operativni plan 2021-2023'!$F:$F,$A$105&amp;"-11")</f>
        <v>82000</v>
      </c>
    </row>
    <row r="116" spans="1:5" x14ac:dyDescent="0.25">
      <c r="A116" s="15">
        <v>3233</v>
      </c>
      <c r="B116" s="12" t="s">
        <v>25</v>
      </c>
      <c r="C116" s="8">
        <f>SUMIFS('Operativni plan 2021-2023'!G:G,'Operativni plan 2021-2023'!$E:$E,$A116,'Operativni plan 2021-2023'!$F:$F,$A$105&amp;"-11")</f>
        <v>11000</v>
      </c>
      <c r="D116" s="51">
        <f>SUMIFS('Operativni plan 2021-2023'!H:H,'Operativni plan 2021-2023'!$E:$E,$A116,'Operativni plan 2021-2023'!$F:$F,$A$105&amp;"-11")</f>
        <v>11000</v>
      </c>
      <c r="E116" s="51">
        <f>SUMIFS('Operativni plan 2021-2023'!I:I,'Operativni plan 2021-2023'!$E:$E,$A116,'Operativni plan 2021-2023'!$F:$F,$A$105&amp;"-11")</f>
        <v>11000</v>
      </c>
    </row>
    <row r="117" spans="1:5" x14ac:dyDescent="0.25">
      <c r="A117" s="15">
        <v>3234</v>
      </c>
      <c r="B117" s="12" t="s">
        <v>26</v>
      </c>
      <c r="C117" s="8">
        <f>SUMIFS('Operativni plan 2021-2023'!G:G,'Operativni plan 2021-2023'!$E:$E,$A117,'Operativni plan 2021-2023'!$F:$F,$A$105&amp;"-11")</f>
        <v>65000</v>
      </c>
      <c r="D117" s="51">
        <f>SUMIFS('Operativni plan 2021-2023'!H:H,'Operativni plan 2021-2023'!$E:$E,$A117,'Operativni plan 2021-2023'!$F:$F,$A$105&amp;"-11")</f>
        <v>65000</v>
      </c>
      <c r="E117" s="51">
        <f>SUMIFS('Operativni plan 2021-2023'!I:I,'Operativni plan 2021-2023'!$E:$E,$A117,'Operativni plan 2021-2023'!$F:$F,$A$105&amp;"-11")</f>
        <v>65000</v>
      </c>
    </row>
    <row r="118" spans="1:5" x14ac:dyDescent="0.25">
      <c r="A118" s="15">
        <v>3237</v>
      </c>
      <c r="B118" s="12" t="s">
        <v>29</v>
      </c>
      <c r="C118" s="8">
        <f>SUMIFS('Operativni plan 2021-2023'!G:G,'Operativni plan 2021-2023'!$E:$E,$A118,'Operativni plan 2021-2023'!$F:$F,$A$105&amp;"-11")</f>
        <v>49000</v>
      </c>
      <c r="D118" s="51">
        <f>SUMIFS('Operativni plan 2021-2023'!H:H,'Operativni plan 2021-2023'!$E:$E,$A118,'Operativni plan 2021-2023'!$F:$F,$A$105&amp;"-11")</f>
        <v>49000</v>
      </c>
      <c r="E118" s="51">
        <f>SUMIFS('Operativni plan 2021-2023'!I:I,'Operativni plan 2021-2023'!$E:$E,$A118,'Operativni plan 2021-2023'!$F:$F,$A$105&amp;"-11")</f>
        <v>49000</v>
      </c>
    </row>
    <row r="119" spans="1:5" x14ac:dyDescent="0.25">
      <c r="A119" s="12">
        <v>3239</v>
      </c>
      <c r="B119" s="12" t="s">
        <v>31</v>
      </c>
      <c r="C119" s="8">
        <f>SUMIFS('Operativni plan 2021-2023'!G:G,'Operativni plan 2021-2023'!$E:$E,$A119,'Operativni plan 2021-2023'!$F:$F,$A$105&amp;"-11")</f>
        <v>37000</v>
      </c>
      <c r="D119" s="51">
        <f>SUMIFS('Operativni plan 2021-2023'!H:H,'Operativni plan 2021-2023'!$E:$E,$A119,'Operativni plan 2021-2023'!$F:$F,$A$105&amp;"-11")</f>
        <v>37000</v>
      </c>
      <c r="E119" s="51">
        <f>SUMIFS('Operativni plan 2021-2023'!I:I,'Operativni plan 2021-2023'!$E:$E,$A119,'Operativni plan 2021-2023'!$F:$F,$A$105&amp;"-11")</f>
        <v>37000</v>
      </c>
    </row>
    <row r="120" spans="1:5" x14ac:dyDescent="0.25">
      <c r="A120" s="12">
        <v>3292</v>
      </c>
      <c r="B120" s="12" t="s">
        <v>34</v>
      </c>
      <c r="C120" s="8">
        <f>SUMIFS('Operativni plan 2021-2023'!G:G,'Operativni plan 2021-2023'!$E:$E,$A120,'Operativni plan 2021-2023'!$F:$F,$A$105&amp;"-11")</f>
        <v>8000</v>
      </c>
      <c r="D120" s="51">
        <f>SUMIFS('Operativni plan 2021-2023'!H:H,'Operativni plan 2021-2023'!$E:$E,$A120,'Operativni plan 2021-2023'!$F:$F,$A$105&amp;"-11")</f>
        <v>8000</v>
      </c>
      <c r="E120" s="51">
        <f>SUMIFS('Operativni plan 2021-2023'!I:I,'Operativni plan 2021-2023'!$E:$E,$A120,'Operativni plan 2021-2023'!$F:$F,$A$105&amp;"-11")</f>
        <v>8000</v>
      </c>
    </row>
    <row r="121" spans="1:5" x14ac:dyDescent="0.25">
      <c r="A121" s="12">
        <v>3293</v>
      </c>
      <c r="B121" s="12" t="s">
        <v>35</v>
      </c>
      <c r="C121" s="8">
        <f>SUMIFS('Operativni plan 2021-2023'!G:G,'Operativni plan 2021-2023'!$E:$E,$A121,'Operativni plan 2021-2023'!$F:$F,$A$105&amp;"-11")</f>
        <v>8000</v>
      </c>
      <c r="D121" s="51">
        <f>SUMIFS('Operativni plan 2021-2023'!H:H,'Operativni plan 2021-2023'!$E:$E,$A121,'Operativni plan 2021-2023'!$F:$F,$A$105&amp;"-11")</f>
        <v>8000</v>
      </c>
      <c r="E121" s="51">
        <f>SUMIFS('Operativni plan 2021-2023'!I:I,'Operativni plan 2021-2023'!$E:$E,$A121,'Operativni plan 2021-2023'!$F:$F,$A$105&amp;"-11")</f>
        <v>8000</v>
      </c>
    </row>
    <row r="122" spans="1:5" x14ac:dyDescent="0.25">
      <c r="A122" s="55">
        <v>38</v>
      </c>
      <c r="B122" s="57" t="s">
        <v>273</v>
      </c>
      <c r="C122" s="75">
        <f>C123</f>
        <v>17000</v>
      </c>
      <c r="D122" s="75">
        <f>D123</f>
        <v>77000</v>
      </c>
      <c r="E122" s="75">
        <f>E123</f>
        <v>77000</v>
      </c>
    </row>
    <row r="123" spans="1:5" x14ac:dyDescent="0.25">
      <c r="A123" s="12">
        <v>3811</v>
      </c>
      <c r="B123" s="12" t="s">
        <v>51</v>
      </c>
      <c r="C123" s="8">
        <f>SUMIFS('Operativni plan 2021-2023'!G:G,'Operativni plan 2021-2023'!$E:$E,$A123,'Operativni plan 2021-2023'!$F:$F,$A$105&amp;"-11")</f>
        <v>17000</v>
      </c>
      <c r="D123" s="51">
        <f>SUMIFS('Operativni plan 2021-2023'!H:H,'Operativni plan 2021-2023'!$E:$E,$A123,'Operativni plan 2021-2023'!$F:$F,$A$105&amp;"-11")</f>
        <v>77000</v>
      </c>
      <c r="E123" s="51">
        <f>SUMIFS('Operativni plan 2021-2023'!I:I,'Operativni plan 2021-2023'!$E:$E,$A123,'Operativni plan 2021-2023'!$F:$F,$A$105&amp;"-11")</f>
        <v>77000</v>
      </c>
    </row>
    <row r="124" spans="1:5" x14ac:dyDescent="0.25">
      <c r="A124" s="74">
        <v>42</v>
      </c>
      <c r="B124" s="76" t="s">
        <v>274</v>
      </c>
      <c r="C124" s="75">
        <f>C125</f>
        <v>50000</v>
      </c>
      <c r="D124" s="75">
        <f>D125</f>
        <v>100000</v>
      </c>
      <c r="E124" s="75">
        <f>E125</f>
        <v>100000</v>
      </c>
    </row>
    <row r="125" spans="1:5" x14ac:dyDescent="0.25">
      <c r="A125" s="12">
        <v>4227</v>
      </c>
      <c r="B125" s="12" t="s">
        <v>45</v>
      </c>
      <c r="C125" s="8">
        <f>SUMIFS('Operativni plan 2021-2023'!G:G,'Operativni plan 2021-2023'!$E:$E,$A125,'Operativni plan 2021-2023'!$F:$F,$A$105&amp;"-11")</f>
        <v>50000</v>
      </c>
      <c r="D125" s="51">
        <f>SUMIFS('Operativni plan 2021-2023'!H:H,'Operativni plan 2021-2023'!$E:$E,$A125,'Operativni plan 2021-2023'!$F:$F,$A$105&amp;"-11")</f>
        <v>100000</v>
      </c>
      <c r="E125" s="51">
        <f>SUMIFS('Operativni plan 2021-2023'!I:I,'Operativni plan 2021-2023'!$E:$E,$A125,'Operativni plan 2021-2023'!$F:$F,$A$105&amp;"-11")</f>
        <v>100000</v>
      </c>
    </row>
    <row r="126" spans="1:5" x14ac:dyDescent="0.25">
      <c r="A126" s="74">
        <v>45</v>
      </c>
      <c r="B126" s="76" t="s">
        <v>729</v>
      </c>
      <c r="C126" s="75">
        <f>C127</f>
        <v>0</v>
      </c>
      <c r="D126" s="75">
        <f>D127</f>
        <v>1000000</v>
      </c>
      <c r="E126" s="75">
        <f>E127</f>
        <v>1000000</v>
      </c>
    </row>
    <row r="127" spans="1:5" x14ac:dyDescent="0.25">
      <c r="A127" s="12">
        <v>4511</v>
      </c>
      <c r="B127" s="12" t="s">
        <v>491</v>
      </c>
      <c r="C127" s="8">
        <f>SUMIFS('Operativni plan 2021-2023'!G:G,'Operativni plan 2021-2023'!$E:$E,$A127,'Operativni plan 2021-2023'!$F:$F,$A$105&amp;"-11")</f>
        <v>0</v>
      </c>
      <c r="D127" s="51">
        <f>SUMIFS('Operativni plan 2021-2023'!H:H,'Operativni plan 2021-2023'!$E:$E,$A127,'Operativni plan 2021-2023'!$F:$F,$A$105&amp;"-11")</f>
        <v>1000000</v>
      </c>
      <c r="E127" s="51">
        <f>SUMIFS('Operativni plan 2021-2023'!I:I,'Operativni plan 2021-2023'!$E:$E,$A127,'Operativni plan 2021-2023'!$F:$F,$A$105&amp;"-11")</f>
        <v>1000000</v>
      </c>
    </row>
    <row r="128" spans="1:5" x14ac:dyDescent="0.25">
      <c r="A128" s="13"/>
      <c r="B128" s="13"/>
      <c r="C128" s="14"/>
      <c r="D128" s="95"/>
      <c r="E128" s="95"/>
    </row>
    <row r="129" spans="1:5" x14ac:dyDescent="0.25">
      <c r="A129" s="6" t="s">
        <v>56</v>
      </c>
      <c r="B129" s="24" t="s">
        <v>57</v>
      </c>
      <c r="C129" s="40">
        <f>C130+C150+C152+C148</f>
        <v>1070000</v>
      </c>
      <c r="D129" s="40">
        <f>D130+D150+D152+D148</f>
        <v>1030000</v>
      </c>
      <c r="E129" s="40">
        <f>E130+E150+E152+E148</f>
        <v>1021000</v>
      </c>
    </row>
    <row r="130" spans="1:5" x14ac:dyDescent="0.25">
      <c r="A130" s="55">
        <v>32</v>
      </c>
      <c r="B130" s="57" t="s">
        <v>271</v>
      </c>
      <c r="C130" s="75">
        <f>SUM(C131:C147)</f>
        <v>1006000</v>
      </c>
      <c r="D130" s="75">
        <f>SUM(D131:D147)</f>
        <v>956000</v>
      </c>
      <c r="E130" s="75">
        <f>SUM(E131:E147)</f>
        <v>962000</v>
      </c>
    </row>
    <row r="131" spans="1:5" x14ac:dyDescent="0.25">
      <c r="A131" s="12">
        <v>3211</v>
      </c>
      <c r="B131" s="12" t="s">
        <v>14</v>
      </c>
      <c r="C131" s="8">
        <f>SUMIFS('Operativni plan 2021-2023'!G:G,'Operativni plan 2021-2023'!$E:$E,$A131,'Operativni plan 2021-2023'!$F:$F,$A$129&amp;"-11")</f>
        <v>9000</v>
      </c>
      <c r="D131" s="51">
        <f>SUMIFS('Operativni plan 2021-2023'!H:H,'Operativni plan 2021-2023'!$E:$E,$A131,'Operativni plan 2021-2023'!$F:$F,$A$129&amp;"-11")</f>
        <v>9000</v>
      </c>
      <c r="E131" s="51">
        <f>SUMIFS('Operativni plan 2021-2023'!I:I,'Operativni plan 2021-2023'!$E:$E,$A131,'Operativni plan 2021-2023'!$F:$F,$A$129&amp;"-11")</f>
        <v>9000</v>
      </c>
    </row>
    <row r="132" spans="1:5" x14ac:dyDescent="0.25">
      <c r="A132" s="12">
        <v>3221</v>
      </c>
      <c r="B132" s="12" t="s">
        <v>18</v>
      </c>
      <c r="C132" s="8">
        <f>SUMIFS('Operativni plan 2021-2023'!G:G,'Operativni plan 2021-2023'!$E:$E,$A132,'Operativni plan 2021-2023'!$F:$F,$A$129&amp;"-11")</f>
        <v>23000</v>
      </c>
      <c r="D132" s="51">
        <f>SUMIFS('Operativni plan 2021-2023'!H:H,'Operativni plan 2021-2023'!$E:$E,$A132,'Operativni plan 2021-2023'!$F:$F,$A$129&amp;"-11")</f>
        <v>6000</v>
      </c>
      <c r="E132" s="51">
        <f>SUMIFS('Operativni plan 2021-2023'!I:I,'Operativni plan 2021-2023'!$E:$E,$A132,'Operativni plan 2021-2023'!$F:$F,$A$129&amp;"-11")</f>
        <v>6000</v>
      </c>
    </row>
    <row r="133" spans="1:5" x14ac:dyDescent="0.25">
      <c r="A133" s="12">
        <v>3223</v>
      </c>
      <c r="B133" s="12" t="s">
        <v>19</v>
      </c>
      <c r="C133" s="8">
        <f>SUMIFS('Operativni plan 2021-2023'!G:G,'Operativni plan 2021-2023'!$E:$E,$A133,'Operativni plan 2021-2023'!$F:$F,$A$129&amp;"-11")</f>
        <v>9000</v>
      </c>
      <c r="D133" s="51">
        <f>SUMIFS('Operativni plan 2021-2023'!H:H,'Operativni plan 2021-2023'!$E:$E,$A133,'Operativni plan 2021-2023'!$F:$F,$A$129&amp;"-11")</f>
        <v>7000</v>
      </c>
      <c r="E133" s="51">
        <f>SUMIFS('Operativni plan 2021-2023'!I:I,'Operativni plan 2021-2023'!$E:$E,$A133,'Operativni plan 2021-2023'!$F:$F,$A$129&amp;"-11")</f>
        <v>7000</v>
      </c>
    </row>
    <row r="134" spans="1:5" x14ac:dyDescent="0.25">
      <c r="A134" s="12">
        <v>3224</v>
      </c>
      <c r="B134" s="12" t="s">
        <v>20</v>
      </c>
      <c r="C134" s="8">
        <f>SUMIFS('Operativni plan 2021-2023'!G:G,'Operativni plan 2021-2023'!$E:$E,$A134,'Operativni plan 2021-2023'!$F:$F,$A$129&amp;"-11")</f>
        <v>5000</v>
      </c>
      <c r="D134" s="51">
        <f>SUMIFS('Operativni plan 2021-2023'!H:H,'Operativni plan 2021-2023'!$E:$E,$A134,'Operativni plan 2021-2023'!$F:$F,$A$129&amp;"-11")</f>
        <v>5000</v>
      </c>
      <c r="E134" s="51">
        <f>SUMIFS('Operativni plan 2021-2023'!I:I,'Operativni plan 2021-2023'!$E:$E,$A134,'Operativni plan 2021-2023'!$F:$F,$A$129&amp;"-11")</f>
        <v>5000</v>
      </c>
    </row>
    <row r="135" spans="1:5" x14ac:dyDescent="0.25">
      <c r="A135" s="12">
        <v>3225</v>
      </c>
      <c r="B135" s="12" t="s">
        <v>21</v>
      </c>
      <c r="C135" s="8">
        <f>SUMIFS('Operativni plan 2021-2023'!G:G,'Operativni plan 2021-2023'!$E:$E,$A135,'Operativni plan 2021-2023'!$F:$F,$A$129&amp;"-11")</f>
        <v>7000</v>
      </c>
      <c r="D135" s="51">
        <f>SUMIFS('Operativni plan 2021-2023'!H:H,'Operativni plan 2021-2023'!$E:$E,$A135,'Operativni plan 2021-2023'!$F:$F,$A$129&amp;"-11")</f>
        <v>7000</v>
      </c>
      <c r="E135" s="51">
        <f>SUMIFS('Operativni plan 2021-2023'!I:I,'Operativni plan 2021-2023'!$E:$E,$A135,'Operativni plan 2021-2023'!$F:$F,$A$129&amp;"-11")</f>
        <v>7000</v>
      </c>
    </row>
    <row r="136" spans="1:5" x14ac:dyDescent="0.25">
      <c r="A136" s="12">
        <v>3231</v>
      </c>
      <c r="B136" s="12" t="s">
        <v>23</v>
      </c>
      <c r="C136" s="8">
        <f>SUMIFS('Operativni plan 2021-2023'!G:G,'Operativni plan 2021-2023'!$E:$E,$A136,'Operativni plan 2021-2023'!$F:$F,$A$129&amp;"-11")</f>
        <v>143000</v>
      </c>
      <c r="D136" s="51">
        <f>SUMIFS('Operativni plan 2021-2023'!H:H,'Operativni plan 2021-2023'!$E:$E,$A136,'Operativni plan 2021-2023'!$F:$F,$A$129&amp;"-11")</f>
        <v>143000</v>
      </c>
      <c r="E136" s="51">
        <f>SUMIFS('Operativni plan 2021-2023'!I:I,'Operativni plan 2021-2023'!$E:$E,$A136,'Operativni plan 2021-2023'!$F:$F,$A$129&amp;"-11")</f>
        <v>143000</v>
      </c>
    </row>
    <row r="137" spans="1:5" x14ac:dyDescent="0.25">
      <c r="A137" s="15">
        <v>3232</v>
      </c>
      <c r="B137" s="12" t="s">
        <v>24</v>
      </c>
      <c r="C137" s="8">
        <f>SUMIFS('Operativni plan 2021-2023'!G:G,'Operativni plan 2021-2023'!$E:$E,$A137,'Operativni plan 2021-2023'!$F:$F,$A$129&amp;"-11")</f>
        <v>10000</v>
      </c>
      <c r="D137" s="51">
        <f>SUMIFS('Operativni plan 2021-2023'!H:H,'Operativni plan 2021-2023'!$E:$E,$A137,'Operativni plan 2021-2023'!$F:$F,$A$129&amp;"-11")</f>
        <v>10000</v>
      </c>
      <c r="E137" s="51">
        <f>SUMIFS('Operativni plan 2021-2023'!I:I,'Operativni plan 2021-2023'!$E:$E,$A137,'Operativni plan 2021-2023'!$F:$F,$A$129&amp;"-11")</f>
        <v>10000</v>
      </c>
    </row>
    <row r="138" spans="1:5" x14ac:dyDescent="0.25">
      <c r="A138" s="12">
        <v>3233</v>
      </c>
      <c r="B138" s="12" t="s">
        <v>25</v>
      </c>
      <c r="C138" s="8">
        <f>SUMIFS('Operativni plan 2021-2023'!G:G,'Operativni plan 2021-2023'!$E:$E,$A138,'Operativni plan 2021-2023'!$F:$F,$A$129&amp;"-11")</f>
        <v>97000</v>
      </c>
      <c r="D138" s="51">
        <f>SUMIFS('Operativni plan 2021-2023'!H:H,'Operativni plan 2021-2023'!$E:$E,$A138,'Operativni plan 2021-2023'!$F:$F,$A$129&amp;"-11")</f>
        <v>76000</v>
      </c>
      <c r="E138" s="51">
        <f>SUMIFS('Operativni plan 2021-2023'!I:I,'Operativni plan 2021-2023'!$E:$E,$A138,'Operativni plan 2021-2023'!$F:$F,$A$129&amp;"-11")</f>
        <v>77000</v>
      </c>
    </row>
    <row r="139" spans="1:5" x14ac:dyDescent="0.25">
      <c r="A139" s="12">
        <v>3234</v>
      </c>
      <c r="B139" s="12" t="s">
        <v>26</v>
      </c>
      <c r="C139" s="8">
        <f>SUMIFS('Operativni plan 2021-2023'!G:G,'Operativni plan 2021-2023'!$E:$E,$A139,'Operativni plan 2021-2023'!$F:$F,$A$129&amp;"-11")</f>
        <v>8000</v>
      </c>
      <c r="D139" s="51">
        <f>SUMIFS('Operativni plan 2021-2023'!H:H,'Operativni plan 2021-2023'!$E:$E,$A139,'Operativni plan 2021-2023'!$F:$F,$A$129&amp;"-11")</f>
        <v>5000</v>
      </c>
      <c r="E139" s="51">
        <f>SUMIFS('Operativni plan 2021-2023'!I:I,'Operativni plan 2021-2023'!$E:$E,$A139,'Operativni plan 2021-2023'!$F:$F,$A$129&amp;"-11")</f>
        <v>5000</v>
      </c>
    </row>
    <row r="140" spans="1:5" x14ac:dyDescent="0.25">
      <c r="A140" s="12">
        <v>3235</v>
      </c>
      <c r="B140" s="12" t="s">
        <v>27</v>
      </c>
      <c r="C140" s="8">
        <f>SUMIFS('Operativni plan 2021-2023'!G:G,'Operativni plan 2021-2023'!$E:$E,$A140,'Operativni plan 2021-2023'!$F:$F,$A$129&amp;"-11")</f>
        <v>130000</v>
      </c>
      <c r="D140" s="51">
        <f>SUMIFS('Operativni plan 2021-2023'!H:H,'Operativni plan 2021-2023'!$E:$E,$A140,'Operativni plan 2021-2023'!$F:$F,$A$129&amp;"-11")</f>
        <v>116000</v>
      </c>
      <c r="E140" s="51">
        <f>SUMIFS('Operativni plan 2021-2023'!I:I,'Operativni plan 2021-2023'!$E:$E,$A140,'Operativni plan 2021-2023'!$F:$F,$A$129&amp;"-11")</f>
        <v>117000</v>
      </c>
    </row>
    <row r="141" spans="1:5" x14ac:dyDescent="0.25">
      <c r="A141" s="12">
        <v>3237</v>
      </c>
      <c r="B141" s="12" t="s">
        <v>29</v>
      </c>
      <c r="C141" s="8">
        <f>SUMIFS('Operativni plan 2021-2023'!G:G,'Operativni plan 2021-2023'!$E:$E,$A141,'Operativni plan 2021-2023'!$F:$F,$A$129&amp;"-11")</f>
        <v>138000</v>
      </c>
      <c r="D141" s="51">
        <f>SUMIFS('Operativni plan 2021-2023'!H:H,'Operativni plan 2021-2023'!$E:$E,$A141,'Operativni plan 2021-2023'!$F:$F,$A$129&amp;"-11")</f>
        <v>152000</v>
      </c>
      <c r="E141" s="51">
        <f>SUMIFS('Operativni plan 2021-2023'!I:I,'Operativni plan 2021-2023'!$E:$E,$A141,'Operativni plan 2021-2023'!$F:$F,$A$129&amp;"-11")</f>
        <v>153000</v>
      </c>
    </row>
    <row r="142" spans="1:5" x14ac:dyDescent="0.25">
      <c r="A142" s="12">
        <v>3238</v>
      </c>
      <c r="B142" s="12" t="s">
        <v>30</v>
      </c>
      <c r="C142" s="8">
        <f>SUMIFS('Operativni plan 2021-2023'!G:G,'Operativni plan 2021-2023'!$E:$E,$A142,'Operativni plan 2021-2023'!$F:$F,$A$129&amp;"-11")</f>
        <v>4000</v>
      </c>
      <c r="D142" s="51">
        <f>SUMIFS('Operativni plan 2021-2023'!H:H,'Operativni plan 2021-2023'!$E:$E,$A142,'Operativni plan 2021-2023'!$F:$F,$A$129&amp;"-11")</f>
        <v>4000</v>
      </c>
      <c r="E142" s="51">
        <f>SUMIFS('Operativni plan 2021-2023'!I:I,'Operativni plan 2021-2023'!$E:$E,$A142,'Operativni plan 2021-2023'!$F:$F,$A$129&amp;"-11")</f>
        <v>4000</v>
      </c>
    </row>
    <row r="143" spans="1:5" x14ac:dyDescent="0.25">
      <c r="A143" s="12">
        <v>3239</v>
      </c>
      <c r="B143" s="12" t="s">
        <v>31</v>
      </c>
      <c r="C143" s="8">
        <f>SUMIFS('Operativni plan 2021-2023'!G:G,'Operativni plan 2021-2023'!$E:$E,$A143,'Operativni plan 2021-2023'!$F:$F,$A$129&amp;"-11")</f>
        <v>391000</v>
      </c>
      <c r="D143" s="51">
        <f>SUMIFS('Operativni plan 2021-2023'!H:H,'Operativni plan 2021-2023'!$E:$E,$A143,'Operativni plan 2021-2023'!$F:$F,$A$129&amp;"-11")</f>
        <v>401000</v>
      </c>
      <c r="E143" s="51">
        <f>SUMIFS('Operativni plan 2021-2023'!I:I,'Operativni plan 2021-2023'!$E:$E,$A143,'Operativni plan 2021-2023'!$F:$F,$A$129&amp;"-11")</f>
        <v>401000</v>
      </c>
    </row>
    <row r="144" spans="1:5" x14ac:dyDescent="0.25">
      <c r="A144" s="12">
        <v>3241</v>
      </c>
      <c r="B144" s="12" t="s">
        <v>32</v>
      </c>
      <c r="C144" s="8">
        <f>SUMIFS('Operativni plan 2021-2023'!G:G,'Operativni plan 2021-2023'!$E:$E,$A144,'Operativni plan 2021-2023'!$F:$F,$A$129&amp;"-11")</f>
        <v>8000</v>
      </c>
      <c r="D144" s="51">
        <f>SUMIFS('Operativni plan 2021-2023'!H:H,'Operativni plan 2021-2023'!$E:$E,$A144,'Operativni plan 2021-2023'!$F:$F,$A$129&amp;"-11")</f>
        <v>8000</v>
      </c>
      <c r="E144" s="51">
        <f>SUMIFS('Operativni plan 2021-2023'!I:I,'Operativni plan 2021-2023'!$E:$E,$A144,'Operativni plan 2021-2023'!$F:$F,$A$129&amp;"-11")</f>
        <v>8000</v>
      </c>
    </row>
    <row r="145" spans="1:5" x14ac:dyDescent="0.25">
      <c r="A145" s="15">
        <v>3292</v>
      </c>
      <c r="B145" s="12" t="s">
        <v>34</v>
      </c>
      <c r="C145" s="8">
        <f>SUMIFS('Operativni plan 2021-2023'!G:G,'Operativni plan 2021-2023'!$E:$E,$A145,'Operativni plan 2021-2023'!$F:$F,$A$129&amp;"-11")</f>
        <v>5000</v>
      </c>
      <c r="D145" s="51">
        <f>SUMIFS('Operativni plan 2021-2023'!H:H,'Operativni plan 2021-2023'!$E:$E,$A145,'Operativni plan 2021-2023'!$F:$F,$A$129&amp;"-11")</f>
        <v>5000</v>
      </c>
      <c r="E145" s="51">
        <f>SUMIFS('Operativni plan 2021-2023'!I:I,'Operativni plan 2021-2023'!$E:$E,$A145,'Operativni plan 2021-2023'!$F:$F,$A$129&amp;"-11")</f>
        <v>5000</v>
      </c>
    </row>
    <row r="146" spans="1:5" x14ac:dyDescent="0.25">
      <c r="A146" s="15">
        <v>3293</v>
      </c>
      <c r="B146" s="12" t="s">
        <v>35</v>
      </c>
      <c r="C146" s="8">
        <f>SUMIFS('Operativni plan 2021-2023'!G:G,'Operativni plan 2021-2023'!$E:$E,$A146,'Operativni plan 2021-2023'!$F:$F,$A$129&amp;"-11")</f>
        <v>15000</v>
      </c>
      <c r="D146" s="51">
        <f>SUMIFS('Operativni plan 2021-2023'!H:H,'Operativni plan 2021-2023'!$E:$E,$A146,'Operativni plan 2021-2023'!$F:$F,$A$129&amp;"-11")</f>
        <v>2000</v>
      </c>
      <c r="E146" s="51">
        <f>SUMIFS('Operativni plan 2021-2023'!I:I,'Operativni plan 2021-2023'!$E:$E,$A146,'Operativni plan 2021-2023'!$F:$F,$A$129&amp;"-11")</f>
        <v>5000</v>
      </c>
    </row>
    <row r="147" spans="1:5" x14ac:dyDescent="0.25">
      <c r="A147" s="15">
        <v>3299</v>
      </c>
      <c r="B147" s="12" t="s">
        <v>38</v>
      </c>
      <c r="C147" s="8">
        <f>SUMIFS('Operativni plan 2021-2023'!G:G,'Operativni plan 2021-2023'!$E:$E,$A147,'Operativni plan 2021-2023'!$F:$F,$A$129&amp;"-11")</f>
        <v>4000</v>
      </c>
      <c r="D147" s="51">
        <f>SUMIFS('Operativni plan 2021-2023'!H:H,'Operativni plan 2021-2023'!$E:$E,$A147,'Operativni plan 2021-2023'!$F:$F,$A$129&amp;"-11")</f>
        <v>0</v>
      </c>
      <c r="E147" s="51">
        <f>SUMIFS('Operativni plan 2021-2023'!I:I,'Operativni plan 2021-2023'!$E:$E,$A147,'Operativni plan 2021-2023'!$F:$F,$A$129&amp;"-11")</f>
        <v>0</v>
      </c>
    </row>
    <row r="148" spans="1:5" ht="21.75" customHeight="1" x14ac:dyDescent="0.25">
      <c r="A148" s="74">
        <v>37</v>
      </c>
      <c r="B148" s="76" t="s">
        <v>493</v>
      </c>
      <c r="C148" s="75">
        <f>C149</f>
        <v>10000</v>
      </c>
      <c r="D148" s="75">
        <f>D149</f>
        <v>10000</v>
      </c>
      <c r="E148" s="75">
        <f>E149</f>
        <v>10000</v>
      </c>
    </row>
    <row r="149" spans="1:5" x14ac:dyDescent="0.25">
      <c r="A149" s="12">
        <v>3722</v>
      </c>
      <c r="B149" s="12" t="s">
        <v>494</v>
      </c>
      <c r="C149" s="8">
        <f>SUMIFS('Operativni plan 2021-2023'!G:G,'Operativni plan 2021-2023'!$E:$E,$A149,'Operativni plan 2021-2023'!$F:$F,$A$129&amp;"-11")</f>
        <v>10000</v>
      </c>
      <c r="D149" s="51">
        <f>SUMIFS('Operativni plan 2021-2023'!H:H,'Operativni plan 2021-2023'!$E:$E,$A149,'Operativni plan 2021-2023'!$F:$F,$A$129&amp;"-11")</f>
        <v>10000</v>
      </c>
      <c r="E149" s="51">
        <f>SUMIFS('Operativni plan 2021-2023'!I:I,'Operativni plan 2021-2023'!$E:$E,$A149,'Operativni plan 2021-2023'!$F:$F,$A$129&amp;"-11")</f>
        <v>10000</v>
      </c>
    </row>
    <row r="150" spans="1:5" x14ac:dyDescent="0.25">
      <c r="A150" s="55">
        <v>38</v>
      </c>
      <c r="B150" s="57" t="s">
        <v>273</v>
      </c>
      <c r="C150" s="75">
        <f>SUM(C151:C151)</f>
        <v>12000</v>
      </c>
      <c r="D150" s="75">
        <f>SUM(D151:D151)</f>
        <v>7000</v>
      </c>
      <c r="E150" s="75">
        <f>SUM(E151:E151)</f>
        <v>7000</v>
      </c>
    </row>
    <row r="151" spans="1:5" x14ac:dyDescent="0.25">
      <c r="A151" s="12">
        <v>3811</v>
      </c>
      <c r="B151" s="12" t="s">
        <v>51</v>
      </c>
      <c r="C151" s="8">
        <f>SUMIFS('Operativni plan 2021-2023'!G:G,'Operativni plan 2021-2023'!$E:$E,$A151,'Operativni plan 2021-2023'!$F:$F,$A$129&amp;"-11")</f>
        <v>12000</v>
      </c>
      <c r="D151" s="51">
        <f>SUMIFS('Operativni plan 2021-2023'!H:H,'Operativni plan 2021-2023'!$E:$E,$A151,'Operativni plan 2021-2023'!$F:$F,$A$129&amp;"-11")</f>
        <v>7000</v>
      </c>
      <c r="E151" s="51">
        <f>SUMIFS('Operativni plan 2021-2023'!I:I,'Operativni plan 2021-2023'!$E:$E,$A151,'Operativni plan 2021-2023'!$F:$F,$A$129&amp;"-11")</f>
        <v>7000</v>
      </c>
    </row>
    <row r="152" spans="1:5" x14ac:dyDescent="0.25">
      <c r="A152" s="55">
        <v>42</v>
      </c>
      <c r="B152" s="57" t="s">
        <v>274</v>
      </c>
      <c r="C152" s="75">
        <f>SUM(C153:C155)</f>
        <v>42000</v>
      </c>
      <c r="D152" s="75">
        <f>SUM(D153:D155)</f>
        <v>57000</v>
      </c>
      <c r="E152" s="75">
        <f>SUM(E153:E155)</f>
        <v>42000</v>
      </c>
    </row>
    <row r="153" spans="1:5" x14ac:dyDescent="0.25">
      <c r="A153" s="12">
        <v>4221</v>
      </c>
      <c r="B153" s="12" t="s">
        <v>43</v>
      </c>
      <c r="C153" s="8">
        <f>SUMIFS('Operativni plan 2021-2023'!G:G,'Operativni plan 2021-2023'!$E:$E,$A153,'Operativni plan 2021-2023'!$F:$F,$A$129&amp;"-11")</f>
        <v>2000</v>
      </c>
      <c r="D153" s="51">
        <f>SUMIFS('Operativni plan 2021-2023'!H:H,'Operativni plan 2021-2023'!$E:$E,$A153,'Operativni plan 2021-2023'!$F:$F,$A$129&amp;"-11")</f>
        <v>17000</v>
      </c>
      <c r="E153" s="51">
        <f>SUMIFS('Operativni plan 2021-2023'!I:I,'Operativni plan 2021-2023'!$E:$E,$A153,'Operativni plan 2021-2023'!$F:$F,$A$129&amp;"-11")</f>
        <v>2000</v>
      </c>
    </row>
    <row r="154" spans="1:5" x14ac:dyDescent="0.25">
      <c r="A154" s="12">
        <v>4227</v>
      </c>
      <c r="B154" s="12" t="s">
        <v>45</v>
      </c>
      <c r="C154" s="8">
        <f>SUMIFS('Operativni plan 2021-2023'!G:G,'Operativni plan 2021-2023'!$E:$E,$A154,'Operativni plan 2021-2023'!$F:$F,$A$129&amp;"-11")</f>
        <v>20000</v>
      </c>
      <c r="D154" s="51">
        <f>SUMIFS('Operativni plan 2021-2023'!H:H,'Operativni plan 2021-2023'!$E:$E,$A154,'Operativni plan 2021-2023'!$F:$F,$A$129&amp;"-11")</f>
        <v>20000</v>
      </c>
      <c r="E154" s="51">
        <f>SUMIFS('Operativni plan 2021-2023'!I:I,'Operativni plan 2021-2023'!$E:$E,$A154,'Operativni plan 2021-2023'!$F:$F,$A$129&amp;"-11")</f>
        <v>20000</v>
      </c>
    </row>
    <row r="155" spans="1:5" x14ac:dyDescent="0.25">
      <c r="A155" s="12">
        <v>4244</v>
      </c>
      <c r="B155" s="12" t="s">
        <v>58</v>
      </c>
      <c r="C155" s="8">
        <f>SUMIFS('Operativni plan 2021-2023'!G:G,'Operativni plan 2021-2023'!$E:$E,$A155,'Operativni plan 2021-2023'!$F:$F,$A$129&amp;"-11")</f>
        <v>20000</v>
      </c>
      <c r="D155" s="51">
        <f>SUMIFS('Operativni plan 2021-2023'!H:H,'Operativni plan 2021-2023'!$E:$E,$A155,'Operativni plan 2021-2023'!$F:$F,$A$129&amp;"-11")</f>
        <v>20000</v>
      </c>
      <c r="E155" s="51">
        <f>SUMIFS('Operativni plan 2021-2023'!I:I,'Operativni plan 2021-2023'!$E:$E,$A155,'Operativni plan 2021-2023'!$F:$F,$A$129&amp;"-11")</f>
        <v>20000</v>
      </c>
    </row>
    <row r="156" spans="1:5" x14ac:dyDescent="0.25">
      <c r="A156" s="13"/>
      <c r="B156" s="13"/>
      <c r="C156" s="14"/>
      <c r="D156" s="95"/>
      <c r="E156" s="95"/>
    </row>
    <row r="157" spans="1:5" x14ac:dyDescent="0.25">
      <c r="A157" s="6" t="s">
        <v>59</v>
      </c>
      <c r="B157" s="24" t="s">
        <v>60</v>
      </c>
      <c r="C157" s="11">
        <f>C158+C160+C162</f>
        <v>875000</v>
      </c>
      <c r="D157" s="11">
        <f>D158+D160+D162</f>
        <v>775000</v>
      </c>
      <c r="E157" s="11">
        <f>E158+E160+E162</f>
        <v>725000</v>
      </c>
    </row>
    <row r="158" spans="1:5" x14ac:dyDescent="0.25">
      <c r="A158" s="55">
        <v>32</v>
      </c>
      <c r="B158" s="57" t="s">
        <v>271</v>
      </c>
      <c r="C158" s="75">
        <f>SUM(C159:C159)</f>
        <v>475000</v>
      </c>
      <c r="D158" s="75">
        <f>SUM(D159:D159)</f>
        <v>475000</v>
      </c>
      <c r="E158" s="75">
        <f>SUM(E159:E159)</f>
        <v>475000</v>
      </c>
    </row>
    <row r="159" spans="1:5" x14ac:dyDescent="0.25">
      <c r="A159" s="12">
        <v>3238</v>
      </c>
      <c r="B159" s="12" t="s">
        <v>30</v>
      </c>
      <c r="C159" s="8">
        <f>SUMIFS('Operativni plan 2021-2023'!G:G,'Operativni plan 2021-2023'!$E:$E,$A159,'Operativni plan 2021-2023'!$F:$F,$A$157&amp;"-11")</f>
        <v>475000</v>
      </c>
      <c r="D159" s="51">
        <f>SUMIFS('Operativni plan 2021-2023'!H:H,'Operativni plan 2021-2023'!$E:$E,$A159,'Operativni plan 2021-2023'!$F:$F,$A$157&amp;"-11")</f>
        <v>475000</v>
      </c>
      <c r="E159" s="51">
        <f>SUMIFS('Operativni plan 2021-2023'!I:I,'Operativni plan 2021-2023'!$E:$E,$A159,'Operativni plan 2021-2023'!$F:$F,$A$157&amp;"-11")</f>
        <v>475000</v>
      </c>
    </row>
    <row r="160" spans="1:5" x14ac:dyDescent="0.25">
      <c r="A160" s="55">
        <v>41</v>
      </c>
      <c r="B160" s="57" t="s">
        <v>275</v>
      </c>
      <c r="C160" s="75">
        <f>C161</f>
        <v>200000</v>
      </c>
      <c r="D160" s="75">
        <f>D161</f>
        <v>10000</v>
      </c>
      <c r="E160" s="75">
        <f>E161</f>
        <v>10000</v>
      </c>
    </row>
    <row r="161" spans="1:5" x14ac:dyDescent="0.25">
      <c r="A161" s="12">
        <v>4123</v>
      </c>
      <c r="B161" s="12" t="s">
        <v>61</v>
      </c>
      <c r="C161" s="8">
        <f>SUMIFS('Operativni plan 2021-2023'!G:G,'Operativni plan 2021-2023'!$E:$E,$A161,'Operativni plan 2021-2023'!$F:$F,$A$157&amp;"-11")</f>
        <v>200000</v>
      </c>
      <c r="D161" s="51">
        <f>SUMIFS('Operativni plan 2021-2023'!H:H,'Operativni plan 2021-2023'!$E:$E,$A161,'Operativni plan 2021-2023'!$F:$F,$A$157&amp;"-11")</f>
        <v>10000</v>
      </c>
      <c r="E161" s="51">
        <f>SUMIFS('Operativni plan 2021-2023'!I:I,'Operativni plan 2021-2023'!$E:$E,$A161,'Operativni plan 2021-2023'!$F:$F,$A$157&amp;"-11")</f>
        <v>10000</v>
      </c>
    </row>
    <row r="162" spans="1:5" x14ac:dyDescent="0.25">
      <c r="A162" s="55">
        <v>42</v>
      </c>
      <c r="B162" s="57" t="s">
        <v>274</v>
      </c>
      <c r="C162" s="75">
        <f>SUM(C163:C163)</f>
        <v>200000</v>
      </c>
      <c r="D162" s="75">
        <f>SUM(D163:D163)</f>
        <v>290000</v>
      </c>
      <c r="E162" s="75">
        <f>SUM(E163:E163)</f>
        <v>240000</v>
      </c>
    </row>
    <row r="163" spans="1:5" x14ac:dyDescent="0.25">
      <c r="A163" s="12">
        <v>4221</v>
      </c>
      <c r="B163" s="12" t="s">
        <v>43</v>
      </c>
      <c r="C163" s="8">
        <f>SUMIFS('Operativni plan 2021-2023'!G:G,'Operativni plan 2021-2023'!$E:$E,$A163,'Operativni plan 2021-2023'!$F:$F,$A$157&amp;"-11")</f>
        <v>200000</v>
      </c>
      <c r="D163" s="51">
        <f>SUMIFS('Operativni plan 2021-2023'!H:H,'Operativni plan 2021-2023'!$E:$E,$A163,'Operativni plan 2021-2023'!$F:$F,$A$157&amp;"-11")</f>
        <v>290000</v>
      </c>
      <c r="E163" s="51">
        <f>SUMIFS('Operativni plan 2021-2023'!I:I,'Operativni plan 2021-2023'!$E:$E,$A163,'Operativni plan 2021-2023'!$F:$F,$A$157&amp;"-11")</f>
        <v>240000</v>
      </c>
    </row>
    <row r="164" spans="1:5" x14ac:dyDescent="0.25">
      <c r="A164" s="13"/>
      <c r="B164" s="13"/>
      <c r="C164" s="14"/>
      <c r="D164" s="95"/>
      <c r="E164" s="95"/>
    </row>
    <row r="165" spans="1:5" x14ac:dyDescent="0.25">
      <c r="A165" s="6" t="s">
        <v>488</v>
      </c>
      <c r="B165" s="73" t="s">
        <v>350</v>
      </c>
      <c r="C165" s="11">
        <f>C166</f>
        <v>283481379</v>
      </c>
      <c r="D165" s="11">
        <f>D166</f>
        <v>283481379</v>
      </c>
      <c r="E165" s="11">
        <f>E166</f>
        <v>283481379</v>
      </c>
    </row>
    <row r="166" spans="1:5" x14ac:dyDescent="0.25">
      <c r="A166" s="74">
        <v>36</v>
      </c>
      <c r="B166" s="76" t="s">
        <v>271</v>
      </c>
      <c r="C166" s="75">
        <f>SUM(C167:C167)</f>
        <v>283481379</v>
      </c>
      <c r="D166" s="75">
        <f>SUM(D167:D167)</f>
        <v>283481379</v>
      </c>
      <c r="E166" s="75">
        <f>SUM(E167:E167)</f>
        <v>283481379</v>
      </c>
    </row>
    <row r="167" spans="1:5" x14ac:dyDescent="0.25">
      <c r="A167" s="12">
        <v>3631</v>
      </c>
      <c r="B167" s="12" t="s">
        <v>351</v>
      </c>
      <c r="C167" s="8">
        <f>SUMIFS('Operativni plan 2021-2023'!G:G,'Operativni plan 2021-2023'!$E:$E,$A167,'Operativni plan 2021-2023'!$F:$F,$A$165&amp;"-11")</f>
        <v>283481379</v>
      </c>
      <c r="D167" s="8">
        <f>SUMIFS('Operativni plan 2021-2023'!H:H,'Operativni plan 2021-2023'!$E:$E,$A167,'Operativni plan 2021-2023'!$F:$F,$A$165&amp;"-11")</f>
        <v>283481379</v>
      </c>
      <c r="E167" s="8">
        <f>SUMIFS('Operativni plan 2021-2023'!I:I,'Operativni plan 2021-2023'!$E:$E,$A167,'Operativni plan 2021-2023'!$F:$F,$A$165&amp;"-11")</f>
        <v>283481379</v>
      </c>
    </row>
    <row r="168" spans="1:5" x14ac:dyDescent="0.25">
      <c r="A168" s="13"/>
      <c r="B168" s="13"/>
      <c r="C168" s="14"/>
      <c r="D168" s="95"/>
      <c r="E168" s="95"/>
    </row>
    <row r="169" spans="1:5" x14ac:dyDescent="0.25">
      <c r="A169" s="6" t="s">
        <v>489</v>
      </c>
      <c r="B169" s="73" t="s">
        <v>354</v>
      </c>
      <c r="C169" s="11">
        <f>C170+C187+C189+C191</f>
        <v>25000000</v>
      </c>
      <c r="D169" s="11">
        <f>D170+D187+D189+D191</f>
        <v>26000000</v>
      </c>
      <c r="E169" s="11">
        <f>E170+E187+E189+E191</f>
        <v>32000000</v>
      </c>
    </row>
    <row r="170" spans="1:5" x14ac:dyDescent="0.25">
      <c r="A170" s="74">
        <v>32</v>
      </c>
      <c r="B170" s="76" t="s">
        <v>271</v>
      </c>
      <c r="C170" s="75">
        <f>SUM(C171:C186)</f>
        <v>6850000</v>
      </c>
      <c r="D170" s="75">
        <f>SUM(D171:D186)</f>
        <v>6780000</v>
      </c>
      <c r="E170" s="75">
        <f>SUM(E171:E186)</f>
        <v>8140000</v>
      </c>
    </row>
    <row r="171" spans="1:5" x14ac:dyDescent="0.25">
      <c r="A171" s="12">
        <v>3211</v>
      </c>
      <c r="B171" s="12" t="s">
        <v>14</v>
      </c>
      <c r="C171" s="51">
        <f>SUMIFS('Operativni plan 2021-2023'!G:G,'Operativni plan 2021-2023'!$E:$E,$A171,'Operativni plan 2021-2023'!$F:$F,$A$169&amp;"-11")</f>
        <v>100000</v>
      </c>
      <c r="D171" s="51">
        <f>SUMIFS('Operativni plan 2021-2023'!H:H,'Operativni plan 2021-2023'!$E:$E,$A171,'Operativni plan 2021-2023'!$F:$F,$A$169&amp;"-11")</f>
        <v>100000</v>
      </c>
      <c r="E171" s="51">
        <f>SUMIFS('Operativni plan 2021-2023'!I:I,'Operativni plan 2021-2023'!$E:$E,$A171,'Operativni plan 2021-2023'!$F:$F,$A$169&amp;"-11")</f>
        <v>130000</v>
      </c>
    </row>
    <row r="172" spans="1:5" x14ac:dyDescent="0.25">
      <c r="A172" s="12">
        <v>3212</v>
      </c>
      <c r="B172" s="12" t="s">
        <v>15</v>
      </c>
      <c r="C172" s="51">
        <f>SUMIFS('Operativni plan 2021-2023'!G:G,'Operativni plan 2021-2023'!$E:$E,$A172,'Operativni plan 2021-2023'!$F:$F,$A$169&amp;"-11")</f>
        <v>350000</v>
      </c>
      <c r="D172" s="51">
        <f>SUMIFS('Operativni plan 2021-2023'!H:H,'Operativni plan 2021-2023'!$E:$E,$A172,'Operativni plan 2021-2023'!$F:$F,$A$169&amp;"-11")</f>
        <v>350000</v>
      </c>
      <c r="E172" s="51">
        <f>SUMIFS('Operativni plan 2021-2023'!I:I,'Operativni plan 2021-2023'!$E:$E,$A172,'Operativni plan 2021-2023'!$F:$F,$A$169&amp;"-11")</f>
        <v>400000</v>
      </c>
    </row>
    <row r="173" spans="1:5" x14ac:dyDescent="0.25">
      <c r="A173" s="12">
        <v>3214</v>
      </c>
      <c r="B173" s="12" t="s">
        <v>17</v>
      </c>
      <c r="C173" s="51">
        <f>SUMIFS('Operativni plan 2021-2023'!G:G,'Operativni plan 2021-2023'!$E:$E,$A173,'Operativni plan 2021-2023'!$F:$F,$A$169&amp;"-11")</f>
        <v>150000</v>
      </c>
      <c r="D173" s="51">
        <f>SUMIFS('Operativni plan 2021-2023'!H:H,'Operativni plan 2021-2023'!$E:$E,$A173,'Operativni plan 2021-2023'!$F:$F,$A$169&amp;"-11")</f>
        <v>150000</v>
      </c>
      <c r="E173" s="51">
        <f>SUMIFS('Operativni plan 2021-2023'!I:I,'Operativni plan 2021-2023'!$E:$E,$A173,'Operativni plan 2021-2023'!$F:$F,$A$169&amp;"-11")</f>
        <v>150000</v>
      </c>
    </row>
    <row r="174" spans="1:5" x14ac:dyDescent="0.25">
      <c r="A174" s="12">
        <v>3221</v>
      </c>
      <c r="B174" s="12" t="s">
        <v>18</v>
      </c>
      <c r="C174" s="51">
        <f>SUMIFS('Operativni plan 2021-2023'!G:G,'Operativni plan 2021-2023'!$E:$E,$A174,'Operativni plan 2021-2023'!$F:$F,$A$169&amp;"-11")</f>
        <v>30000</v>
      </c>
      <c r="D174" s="51">
        <f>SUMIFS('Operativni plan 2021-2023'!H:H,'Operativni plan 2021-2023'!$E:$E,$A174,'Operativni plan 2021-2023'!$F:$F,$A$169&amp;"-11")</f>
        <v>30000</v>
      </c>
      <c r="E174" s="51">
        <f>SUMIFS('Operativni plan 2021-2023'!I:I,'Operativni plan 2021-2023'!$E:$E,$A174,'Operativni plan 2021-2023'!$F:$F,$A$169&amp;"-11")</f>
        <v>40000</v>
      </c>
    </row>
    <row r="175" spans="1:5" x14ac:dyDescent="0.25">
      <c r="A175" s="12">
        <v>3222</v>
      </c>
      <c r="B175" s="12" t="s">
        <v>50</v>
      </c>
      <c r="C175" s="51">
        <f>SUMIFS('Operativni plan 2021-2023'!G:G,'Operativni plan 2021-2023'!$E:$E,$A175,'Operativni plan 2021-2023'!$F:$F,$A$169&amp;"-11")</f>
        <v>600000</v>
      </c>
      <c r="D175" s="51">
        <f>SUMIFS('Operativni plan 2021-2023'!H:H,'Operativni plan 2021-2023'!$E:$E,$A175,'Operativni plan 2021-2023'!$F:$F,$A$169&amp;"-11")</f>
        <v>750000</v>
      </c>
      <c r="E175" s="51">
        <f>SUMIFS('Operativni plan 2021-2023'!I:I,'Operativni plan 2021-2023'!$E:$E,$A175,'Operativni plan 2021-2023'!$F:$F,$A$169&amp;"-11")</f>
        <v>700000</v>
      </c>
    </row>
    <row r="176" spans="1:5" x14ac:dyDescent="0.25">
      <c r="A176" s="12">
        <v>3223</v>
      </c>
      <c r="B176" s="12" t="s">
        <v>19</v>
      </c>
      <c r="C176" s="51">
        <f>SUMIFS('Operativni plan 2021-2023'!G:G,'Operativni plan 2021-2023'!$E:$E,$A176,'Operativni plan 2021-2023'!$F:$F,$A$169&amp;"-11")</f>
        <v>150000</v>
      </c>
      <c r="D176" s="51">
        <f>SUMIFS('Operativni plan 2021-2023'!H:H,'Operativni plan 2021-2023'!$E:$E,$A176,'Operativni plan 2021-2023'!$F:$F,$A$169&amp;"-11")</f>
        <v>150000</v>
      </c>
      <c r="E176" s="51">
        <f>SUMIFS('Operativni plan 2021-2023'!I:I,'Operativni plan 2021-2023'!$E:$E,$A176,'Operativni plan 2021-2023'!$F:$F,$A$169&amp;"-11")</f>
        <v>150000</v>
      </c>
    </row>
    <row r="177" spans="1:5" x14ac:dyDescent="0.25">
      <c r="A177" s="12">
        <v>3224</v>
      </c>
      <c r="B177" s="12" t="s">
        <v>20</v>
      </c>
      <c r="C177" s="51">
        <f>SUMIFS('Operativni plan 2021-2023'!G:G,'Operativni plan 2021-2023'!$E:$E,$A177,'Operativni plan 2021-2023'!$F:$F,$A$169&amp;"-11")</f>
        <v>100000</v>
      </c>
      <c r="D177" s="51">
        <f>SUMIFS('Operativni plan 2021-2023'!H:H,'Operativni plan 2021-2023'!$E:$E,$A177,'Operativni plan 2021-2023'!$F:$F,$A$169&amp;"-11")</f>
        <v>100000</v>
      </c>
      <c r="E177" s="51">
        <f>SUMIFS('Operativni plan 2021-2023'!I:I,'Operativni plan 2021-2023'!$E:$E,$A177,'Operativni plan 2021-2023'!$F:$F,$A$169&amp;"-11")</f>
        <v>100000</v>
      </c>
    </row>
    <row r="178" spans="1:5" x14ac:dyDescent="0.25">
      <c r="A178" s="12">
        <v>3225</v>
      </c>
      <c r="B178" s="12" t="s">
        <v>21</v>
      </c>
      <c r="C178" s="51">
        <f>SUMIFS('Operativni plan 2021-2023'!G:G,'Operativni plan 2021-2023'!$E:$E,$A178,'Operativni plan 2021-2023'!$F:$F,$A$169&amp;"-11")</f>
        <v>620000</v>
      </c>
      <c r="D178" s="51">
        <f>SUMIFS('Operativni plan 2021-2023'!H:H,'Operativni plan 2021-2023'!$E:$E,$A178,'Operativni plan 2021-2023'!$F:$F,$A$169&amp;"-11")</f>
        <v>500000</v>
      </c>
      <c r="E178" s="51">
        <f>SUMIFS('Operativni plan 2021-2023'!I:I,'Operativni plan 2021-2023'!$E:$E,$A178,'Operativni plan 2021-2023'!$F:$F,$A$169&amp;"-11")</f>
        <v>900000</v>
      </c>
    </row>
    <row r="179" spans="1:5" x14ac:dyDescent="0.25">
      <c r="A179" s="12">
        <v>3227</v>
      </c>
      <c r="B179" s="12" t="s">
        <v>22</v>
      </c>
      <c r="C179" s="51">
        <f>SUMIFS('Operativni plan 2021-2023'!G:G,'Operativni plan 2021-2023'!$E:$E,$A179,'Operativni plan 2021-2023'!$F:$F,$A$169&amp;"-11")</f>
        <v>1550000</v>
      </c>
      <c r="D179" s="51">
        <f>SUMIFS('Operativni plan 2021-2023'!H:H,'Operativni plan 2021-2023'!$E:$E,$A179,'Operativni plan 2021-2023'!$F:$F,$A$169&amp;"-11")</f>
        <v>1450000</v>
      </c>
      <c r="E179" s="51">
        <f>SUMIFS('Operativni plan 2021-2023'!I:I,'Operativni plan 2021-2023'!$E:$E,$A179,'Operativni plan 2021-2023'!$F:$F,$A$169&amp;"-11")</f>
        <v>2200000</v>
      </c>
    </row>
    <row r="180" spans="1:5" x14ac:dyDescent="0.25">
      <c r="A180" s="12">
        <v>3231</v>
      </c>
      <c r="B180" s="12" t="s">
        <v>23</v>
      </c>
      <c r="C180" s="51">
        <f>SUMIFS('Operativni plan 2021-2023'!G:G,'Operativni plan 2021-2023'!$E:$E,$A180,'Operativni plan 2021-2023'!$F:$F,$A$169&amp;"-11")</f>
        <v>300000</v>
      </c>
      <c r="D180" s="51">
        <f>SUMIFS('Operativni plan 2021-2023'!H:H,'Operativni plan 2021-2023'!$E:$E,$A180,'Operativni plan 2021-2023'!$F:$F,$A$169&amp;"-11")</f>
        <v>300000</v>
      </c>
      <c r="E180" s="51">
        <f>SUMIFS('Operativni plan 2021-2023'!I:I,'Operativni plan 2021-2023'!$E:$E,$A180,'Operativni plan 2021-2023'!$F:$F,$A$169&amp;"-11")</f>
        <v>300000</v>
      </c>
    </row>
    <row r="181" spans="1:5" x14ac:dyDescent="0.25">
      <c r="A181" s="12">
        <v>3232</v>
      </c>
      <c r="B181" s="12" t="s">
        <v>24</v>
      </c>
      <c r="C181" s="51">
        <f>SUMIFS('Operativni plan 2021-2023'!G:G,'Operativni plan 2021-2023'!$E:$E,$A181,'Operativni plan 2021-2023'!$F:$F,$A$169&amp;"-11")</f>
        <v>650000</v>
      </c>
      <c r="D181" s="51">
        <f>SUMIFS('Operativni plan 2021-2023'!H:H,'Operativni plan 2021-2023'!$E:$E,$A181,'Operativni plan 2021-2023'!$F:$F,$A$169&amp;"-11")</f>
        <v>650000</v>
      </c>
      <c r="E181" s="51">
        <f>SUMIFS('Operativni plan 2021-2023'!I:I,'Operativni plan 2021-2023'!$E:$E,$A181,'Operativni plan 2021-2023'!$F:$F,$A$169&amp;"-11")</f>
        <v>700000</v>
      </c>
    </row>
    <row r="182" spans="1:5" x14ac:dyDescent="0.25">
      <c r="A182" s="12">
        <v>3233</v>
      </c>
      <c r="B182" s="12" t="s">
        <v>25</v>
      </c>
      <c r="C182" s="51">
        <f>SUMIFS('Operativni plan 2021-2023'!G:G,'Operativni plan 2021-2023'!$E:$E,$A182,'Operativni plan 2021-2023'!$F:$F,$A$169&amp;"-11")</f>
        <v>160000</v>
      </c>
      <c r="D182" s="51">
        <f>SUMIFS('Operativni plan 2021-2023'!H:H,'Operativni plan 2021-2023'!$E:$E,$A182,'Operativni plan 2021-2023'!$F:$F,$A$169&amp;"-11")</f>
        <v>160000</v>
      </c>
      <c r="E182" s="51">
        <f>SUMIFS('Operativni plan 2021-2023'!I:I,'Operativni plan 2021-2023'!$E:$E,$A182,'Operativni plan 2021-2023'!$F:$F,$A$169&amp;"-11")</f>
        <v>180000</v>
      </c>
    </row>
    <row r="183" spans="1:5" x14ac:dyDescent="0.25">
      <c r="A183" s="12">
        <v>3235</v>
      </c>
      <c r="B183" s="12" t="s">
        <v>27</v>
      </c>
      <c r="C183" s="51">
        <f>SUMIFS('Operativni plan 2021-2023'!G:G,'Operativni plan 2021-2023'!$E:$E,$A183,'Operativni plan 2021-2023'!$F:$F,$A$169&amp;"-11")</f>
        <v>140000</v>
      </c>
      <c r="D183" s="51">
        <f>SUMIFS('Operativni plan 2021-2023'!H:H,'Operativni plan 2021-2023'!$E:$E,$A183,'Operativni plan 2021-2023'!$F:$F,$A$169&amp;"-11")</f>
        <v>140000</v>
      </c>
      <c r="E183" s="51">
        <f>SUMIFS('Operativni plan 2021-2023'!I:I,'Operativni plan 2021-2023'!$E:$E,$A183,'Operativni plan 2021-2023'!$F:$F,$A$169&amp;"-11")</f>
        <v>180000</v>
      </c>
    </row>
    <row r="184" spans="1:5" x14ac:dyDescent="0.25">
      <c r="A184" s="12">
        <v>3239</v>
      </c>
      <c r="B184" s="12" t="s">
        <v>31</v>
      </c>
      <c r="C184" s="51">
        <f>SUMIFS('Operativni plan 2021-2023'!G:G,'Operativni plan 2021-2023'!$E:$E,$A184,'Operativni plan 2021-2023'!$F:$F,$A$169&amp;"-11")</f>
        <v>120000</v>
      </c>
      <c r="D184" s="51">
        <f>SUMIFS('Operativni plan 2021-2023'!H:H,'Operativni plan 2021-2023'!$E:$E,$A184,'Operativni plan 2021-2023'!$F:$F,$A$169&amp;"-11")</f>
        <v>120000</v>
      </c>
      <c r="E184" s="51">
        <f>SUMIFS('Operativni plan 2021-2023'!I:I,'Operativni plan 2021-2023'!$E:$E,$A184,'Operativni plan 2021-2023'!$F:$F,$A$169&amp;"-11")</f>
        <v>150000</v>
      </c>
    </row>
    <row r="185" spans="1:5" x14ac:dyDescent="0.25">
      <c r="A185" s="15">
        <v>3241</v>
      </c>
      <c r="B185" s="15" t="s">
        <v>32</v>
      </c>
      <c r="C185" s="51">
        <f>SUMIFS('Operativni plan 2021-2023'!G:G,'Operativni plan 2021-2023'!$E:$E,$A185,'Operativni plan 2021-2023'!$F:$F,$A$169&amp;"-11")</f>
        <v>1750000</v>
      </c>
      <c r="D185" s="51">
        <f>SUMIFS('Operativni plan 2021-2023'!H:H,'Operativni plan 2021-2023'!$E:$E,$A185,'Operativni plan 2021-2023'!$F:$F,$A$169&amp;"-11")</f>
        <v>1750000</v>
      </c>
      <c r="E185" s="51">
        <f>SUMIFS('Operativni plan 2021-2023'!I:I,'Operativni plan 2021-2023'!$E:$E,$A185,'Operativni plan 2021-2023'!$F:$F,$A$169&amp;"-11")</f>
        <v>1750000</v>
      </c>
    </row>
    <row r="186" spans="1:5" x14ac:dyDescent="0.25">
      <c r="A186" s="12">
        <v>3292</v>
      </c>
      <c r="B186" s="12" t="s">
        <v>34</v>
      </c>
      <c r="C186" s="51">
        <f>SUMIFS('Operativni plan 2021-2023'!G:G,'Operativni plan 2021-2023'!$E:$E,$A186,'Operativni plan 2021-2023'!$F:$F,$A$169&amp;"-11")</f>
        <v>80000</v>
      </c>
      <c r="D186" s="51">
        <f>SUMIFS('Operativni plan 2021-2023'!H:H,'Operativni plan 2021-2023'!$E:$E,$A186,'Operativni plan 2021-2023'!$F:$F,$A$169&amp;"-11")</f>
        <v>80000</v>
      </c>
      <c r="E186" s="51">
        <f>SUMIFS('Operativni plan 2021-2023'!I:I,'Operativni plan 2021-2023'!$E:$E,$A186,'Operativni plan 2021-2023'!$F:$F,$A$169&amp;"-11")</f>
        <v>110000</v>
      </c>
    </row>
    <row r="187" spans="1:5" x14ac:dyDescent="0.25">
      <c r="A187" s="74">
        <v>36</v>
      </c>
      <c r="B187" s="76" t="s">
        <v>784</v>
      </c>
      <c r="C187" s="75">
        <f>SUM(C188:C188)</f>
        <v>1400000</v>
      </c>
      <c r="D187" s="75">
        <f>SUM(D188:D188)</f>
        <v>1300000</v>
      </c>
      <c r="E187" s="75">
        <f>SUM(E188:E188)</f>
        <v>2500000</v>
      </c>
    </row>
    <row r="188" spans="1:5" x14ac:dyDescent="0.25">
      <c r="A188" s="12">
        <v>3661</v>
      </c>
      <c r="B188" s="12" t="s">
        <v>490</v>
      </c>
      <c r="C188" s="8">
        <f>SUMIFS('Operativni plan 2021-2023'!G:G,'Operativni plan 2021-2023'!$E:$E,$A188,'Operativni plan 2021-2023'!$F:$F,$A$169&amp;"-11")</f>
        <v>1400000</v>
      </c>
      <c r="D188" s="8">
        <f>SUMIFS('Operativni plan 2021-2023'!H:H,'Operativni plan 2021-2023'!$E:$E,$A188,'Operativni plan 2021-2023'!$F:$F,$A$169&amp;"-11")</f>
        <v>1300000</v>
      </c>
      <c r="E188" s="8">
        <f>SUMIFS('Operativni plan 2021-2023'!I:I,'Operativni plan 2021-2023'!$E:$E,$A188,'Operativni plan 2021-2023'!$F:$F,$A$169&amp;"-11")</f>
        <v>2500000</v>
      </c>
    </row>
    <row r="189" spans="1:5" x14ac:dyDescent="0.25">
      <c r="A189" s="74">
        <v>38</v>
      </c>
      <c r="B189" s="76" t="s">
        <v>273</v>
      </c>
      <c r="C189" s="75">
        <f>SUM(C190:C190)</f>
        <v>16000000</v>
      </c>
      <c r="D189" s="75">
        <f>SUM(D190:D190)</f>
        <v>16000000</v>
      </c>
      <c r="E189" s="75">
        <f>SUM(E190:E190)</f>
        <v>19000000</v>
      </c>
    </row>
    <row r="190" spans="1:5" x14ac:dyDescent="0.25">
      <c r="A190" s="12">
        <v>3811</v>
      </c>
      <c r="B190" s="12" t="s">
        <v>51</v>
      </c>
      <c r="C190" s="8">
        <f>SUMIFS('Operativni plan 2021-2023'!G:G,'Operativni plan 2021-2023'!$E:$E,$A190,'Operativni plan 2021-2023'!$F:$F,$A$169&amp;"-11")</f>
        <v>16000000</v>
      </c>
      <c r="D190" s="8">
        <f>SUMIFS('Operativni plan 2021-2023'!H:H,'Operativni plan 2021-2023'!$E:$E,$A190,'Operativni plan 2021-2023'!$F:$F,$A$169&amp;"-11")</f>
        <v>16000000</v>
      </c>
      <c r="E190" s="8">
        <f>SUMIFS('Operativni plan 2021-2023'!I:I,'Operativni plan 2021-2023'!$E:$E,$A190,'Operativni plan 2021-2023'!$F:$F,$A$169&amp;"-11")</f>
        <v>19000000</v>
      </c>
    </row>
    <row r="191" spans="1:5" x14ac:dyDescent="0.25">
      <c r="A191" s="74">
        <v>42</v>
      </c>
      <c r="B191" s="76" t="s">
        <v>274</v>
      </c>
      <c r="C191" s="75">
        <f>SUM(C192:C195)</f>
        <v>750000</v>
      </c>
      <c r="D191" s="75">
        <f>SUM(D192:D195)</f>
        <v>1920000</v>
      </c>
      <c r="E191" s="75">
        <f>SUM(E192:E195)</f>
        <v>2360000</v>
      </c>
    </row>
    <row r="192" spans="1:5" x14ac:dyDescent="0.25">
      <c r="A192" s="12">
        <v>4222</v>
      </c>
      <c r="B192" s="12" t="s">
        <v>44</v>
      </c>
      <c r="C192" s="51">
        <f>SUMIFS('Operativni plan 2021-2023'!G:G,'Operativni plan 2021-2023'!$E:$E,$A192,'Operativni plan 2021-2023'!$F:$F,$A$169&amp;"-11")</f>
        <v>100000</v>
      </c>
      <c r="D192" s="51">
        <f>SUMIFS('Operativni plan 2021-2023'!H:H,'Operativni plan 2021-2023'!$E:$E,$A192,'Operativni plan 2021-2023'!$F:$F,$A$169&amp;"-11")</f>
        <v>100000</v>
      </c>
      <c r="E192" s="51">
        <f>SUMIFS('Operativni plan 2021-2023'!I:I,'Operativni plan 2021-2023'!$E:$E,$A192,'Operativni plan 2021-2023'!$F:$F,$A$169&amp;"-11")</f>
        <v>150000</v>
      </c>
    </row>
    <row r="193" spans="1:5" x14ac:dyDescent="0.25">
      <c r="A193" s="12">
        <v>4223</v>
      </c>
      <c r="B193" s="12" t="s">
        <v>70</v>
      </c>
      <c r="C193" s="51">
        <f>SUMIFS('Operativni plan 2021-2023'!G:G,'Operativni plan 2021-2023'!$E:$E,$A193,'Operativni plan 2021-2023'!$F:$F,$A$169&amp;"-11")</f>
        <v>600000</v>
      </c>
      <c r="D193" s="51">
        <f>SUMIFS('Operativni plan 2021-2023'!H:H,'Operativni plan 2021-2023'!$E:$E,$A193,'Operativni plan 2021-2023'!$F:$F,$A$169&amp;"-11")</f>
        <v>500000</v>
      </c>
      <c r="E193" s="51">
        <f>SUMIFS('Operativni plan 2021-2023'!I:I,'Operativni plan 2021-2023'!$E:$E,$A193,'Operativni plan 2021-2023'!$F:$F,$A$169&amp;"-11")</f>
        <v>2110000</v>
      </c>
    </row>
    <row r="194" spans="1:5" x14ac:dyDescent="0.25">
      <c r="A194" s="12">
        <v>4227</v>
      </c>
      <c r="B194" s="12" t="s">
        <v>45</v>
      </c>
      <c r="C194" s="51">
        <f>SUMIFS('Operativni plan 2021-2023'!G:G,'Operativni plan 2021-2023'!$E:$E,$A194,'Operativni plan 2021-2023'!$F:$F,$A$169&amp;"-11")</f>
        <v>50000</v>
      </c>
      <c r="D194" s="51">
        <f>SUMIFS('Operativni plan 2021-2023'!H:H,'Operativni plan 2021-2023'!$E:$E,$A194,'Operativni plan 2021-2023'!$F:$F,$A$169&amp;"-11")</f>
        <v>20000</v>
      </c>
      <c r="E194" s="51">
        <f>SUMIFS('Operativni plan 2021-2023'!I:I,'Operativni plan 2021-2023'!$E:$E,$A194,'Operativni plan 2021-2023'!$F:$F,$A$169&amp;"-11")</f>
        <v>100000</v>
      </c>
    </row>
    <row r="195" spans="1:5" x14ac:dyDescent="0.25">
      <c r="A195" s="12">
        <v>4231</v>
      </c>
      <c r="B195" s="12" t="s">
        <v>46</v>
      </c>
      <c r="C195" s="51">
        <f>SUMIFS('Operativni plan 2021-2023'!G:G,'Operativni plan 2021-2023'!$E:$E,$A195,'Operativni plan 2021-2023'!$F:$F,$A$169&amp;"-11")</f>
        <v>0</v>
      </c>
      <c r="D195" s="51">
        <f>SUMIFS('Operativni plan 2021-2023'!H:H,'Operativni plan 2021-2023'!$E:$E,$A195,'Operativni plan 2021-2023'!$F:$F,$A$169&amp;"-11")</f>
        <v>1300000</v>
      </c>
      <c r="E195" s="51">
        <f>SUMIFS('Operativni plan 2021-2023'!I:I,'Operativni plan 2021-2023'!$E:$E,$A195,'Operativni plan 2021-2023'!$F:$F,$A$169&amp;"-11")</f>
        <v>0</v>
      </c>
    </row>
    <row r="196" spans="1:5" ht="17.25" thickBot="1" x14ac:dyDescent="0.3">
      <c r="A196" s="17"/>
      <c r="B196" s="17"/>
      <c r="C196" s="18"/>
      <c r="D196" s="18"/>
      <c r="E196" s="18"/>
    </row>
    <row r="197" spans="1:5" ht="17.25" thickBot="1" x14ac:dyDescent="0.3">
      <c r="A197" s="312" t="s">
        <v>63</v>
      </c>
      <c r="B197" s="313"/>
      <c r="C197" s="16">
        <f>C30+C82+C105+C129+C157+C165+C169</f>
        <v>340153789</v>
      </c>
      <c r="D197" s="16">
        <f t="shared" ref="D197:E197" si="0">D30+D82+D105+D129+D157+D165+D169</f>
        <v>345157497</v>
      </c>
      <c r="E197" s="16">
        <f t="shared" si="0"/>
        <v>350732952</v>
      </c>
    </row>
    <row r="198" spans="1:5" x14ac:dyDescent="0.25">
      <c r="A198" s="17"/>
      <c r="B198" s="17"/>
      <c r="C198" s="18"/>
      <c r="D198" s="18"/>
      <c r="E198" s="18"/>
    </row>
    <row r="199" spans="1:5" x14ac:dyDescent="0.25">
      <c r="A199" s="316" t="s">
        <v>64</v>
      </c>
      <c r="B199" s="316"/>
      <c r="C199" s="316"/>
      <c r="D199" s="316"/>
      <c r="E199" s="316"/>
    </row>
    <row r="200" spans="1:5" ht="49.5" x14ac:dyDescent="0.25">
      <c r="A200" s="6" t="s">
        <v>254</v>
      </c>
      <c r="B200" s="24" t="s">
        <v>266</v>
      </c>
      <c r="C200" s="252">
        <f>C201+C205+C216+C218</f>
        <v>642000</v>
      </c>
      <c r="D200" s="252">
        <f>D201+D205+D216+D218</f>
        <v>200000</v>
      </c>
      <c r="E200" s="252">
        <f>E201+E205+E216+E218</f>
        <v>92000</v>
      </c>
    </row>
    <row r="201" spans="1:5" x14ac:dyDescent="0.25">
      <c r="A201" s="55">
        <v>31</v>
      </c>
      <c r="B201" s="56" t="s">
        <v>270</v>
      </c>
      <c r="C201" s="75">
        <f>SUM(C202:C204)</f>
        <v>49000</v>
      </c>
      <c r="D201" s="75">
        <f>SUM(D202:D204)</f>
        <v>50000</v>
      </c>
      <c r="E201" s="75">
        <f>SUM(E202:E204)</f>
        <v>25000</v>
      </c>
    </row>
    <row r="202" spans="1:5" x14ac:dyDescent="0.25">
      <c r="A202" s="12">
        <v>3111</v>
      </c>
      <c r="B202" s="12" t="s">
        <v>9</v>
      </c>
      <c r="C202" s="8">
        <f>SUMIFS('Operativni plan 2021-2023'!G:G,'Operativni plan 2021-2023'!$E:$E,$A202,'Operativni plan 2021-2023'!$F:$F,$A$200&amp;"-12")</f>
        <v>42000</v>
      </c>
      <c r="D202" s="8">
        <f>SUMIFS('Operativni plan 2021-2023'!H:H,'Operativni plan 2021-2023'!$E:$E,$A202,'Operativni plan 2021-2023'!$F:$F,$A$200&amp;"-12")</f>
        <v>42000</v>
      </c>
      <c r="E202" s="8">
        <f>SUMIFS('Operativni plan 2021-2023'!I:I,'Operativni plan 2021-2023'!$E:$E,$A202,'Operativni plan 2021-2023'!$F:$F,$A$200&amp;"-12")</f>
        <v>21000</v>
      </c>
    </row>
    <row r="203" spans="1:5" x14ac:dyDescent="0.25">
      <c r="A203" s="12">
        <v>3121</v>
      </c>
      <c r="B203" s="12" t="s">
        <v>11</v>
      </c>
      <c r="C203" s="8">
        <f>SUMIFS('Operativni plan 2021-2023'!G:G,'Operativni plan 2021-2023'!$E:$E,$A203,'Operativni plan 2021-2023'!$F:$F,$A$200&amp;"-12")</f>
        <v>1000</v>
      </c>
      <c r="D203" s="8">
        <f>SUMIFS('Operativni plan 2021-2023'!H:H,'Operativni plan 2021-2023'!$E:$E,$A203,'Operativni plan 2021-2023'!$F:$F,$A$200&amp;"-12")</f>
        <v>1000</v>
      </c>
      <c r="E203" s="8">
        <f>SUMIFS('Operativni plan 2021-2023'!I:I,'Operativni plan 2021-2023'!$E:$E,$A203,'Operativni plan 2021-2023'!$F:$F,$A$200&amp;"-12")</f>
        <v>1000</v>
      </c>
    </row>
    <row r="204" spans="1:5" x14ac:dyDescent="0.25">
      <c r="A204" s="12">
        <v>3132</v>
      </c>
      <c r="B204" s="12" t="s">
        <v>13</v>
      </c>
      <c r="C204" s="8">
        <f>SUMIFS('Operativni plan 2021-2023'!G:G,'Operativni plan 2021-2023'!$E:$E,$A204,'Operativni plan 2021-2023'!$F:$F,$A$200&amp;"-12")</f>
        <v>6000</v>
      </c>
      <c r="D204" s="8">
        <f>SUMIFS('Operativni plan 2021-2023'!H:H,'Operativni plan 2021-2023'!$E:$E,$A204,'Operativni plan 2021-2023'!$F:$F,$A$200&amp;"-12")</f>
        <v>7000</v>
      </c>
      <c r="E204" s="8">
        <f>SUMIFS('Operativni plan 2021-2023'!I:I,'Operativni plan 2021-2023'!$E:$E,$A204,'Operativni plan 2021-2023'!$F:$F,$A$200&amp;"-12")</f>
        <v>3000</v>
      </c>
    </row>
    <row r="205" spans="1:5" x14ac:dyDescent="0.25">
      <c r="A205" s="55">
        <v>32</v>
      </c>
      <c r="B205" s="57" t="s">
        <v>271</v>
      </c>
      <c r="C205" s="75">
        <f>SUM(C206:C215)</f>
        <v>150000</v>
      </c>
      <c r="D205" s="75">
        <f>SUM(D206:D215)</f>
        <v>143000</v>
      </c>
      <c r="E205" s="75">
        <f>SUM(E206:E215)</f>
        <v>66000</v>
      </c>
    </row>
    <row r="206" spans="1:5" x14ac:dyDescent="0.25">
      <c r="A206" s="12">
        <v>3211</v>
      </c>
      <c r="B206" s="12" t="s">
        <v>14</v>
      </c>
      <c r="C206" s="8">
        <f>SUMIFS('Operativni plan 2021-2023'!G:G,'Operativni plan 2021-2023'!$E:$E,$A206,'Operativni plan 2021-2023'!$F:$F,$A$200&amp;"-12")</f>
        <v>10000</v>
      </c>
      <c r="D206" s="8">
        <f>SUMIFS('Operativni plan 2021-2023'!H:H,'Operativni plan 2021-2023'!$E:$E,$A206,'Operativni plan 2021-2023'!$F:$F,$A$200&amp;"-12")</f>
        <v>10000</v>
      </c>
      <c r="E206" s="8">
        <f>SUMIFS('Operativni plan 2021-2023'!I:I,'Operativni plan 2021-2023'!$E:$E,$A206,'Operativni plan 2021-2023'!$F:$F,$A$200&amp;"-12")</f>
        <v>5000</v>
      </c>
    </row>
    <row r="207" spans="1:5" x14ac:dyDescent="0.25">
      <c r="A207" s="12">
        <v>3212</v>
      </c>
      <c r="B207" s="12" t="s">
        <v>15</v>
      </c>
      <c r="C207" s="8">
        <f>SUMIFS('Operativni plan 2021-2023'!G:G,'Operativni plan 2021-2023'!$E:$E,$A207,'Operativni plan 2021-2023'!$F:$F,$A$200&amp;"-12")</f>
        <v>6000</v>
      </c>
      <c r="D207" s="8">
        <f>SUMIFS('Operativni plan 2021-2023'!H:H,'Operativni plan 2021-2023'!$E:$E,$A207,'Operativni plan 2021-2023'!$F:$F,$A$200&amp;"-12")</f>
        <v>6000</v>
      </c>
      <c r="E207" s="8">
        <f>SUMIFS('Operativni plan 2021-2023'!I:I,'Operativni plan 2021-2023'!$E:$E,$A207,'Operativni plan 2021-2023'!$F:$F,$A$200&amp;"-12")</f>
        <v>3000</v>
      </c>
    </row>
    <row r="208" spans="1:5" x14ac:dyDescent="0.25">
      <c r="A208" s="12">
        <v>3221</v>
      </c>
      <c r="B208" s="12" t="s">
        <v>18</v>
      </c>
      <c r="C208" s="8">
        <f>SUMIFS('Operativni plan 2021-2023'!G:G,'Operativni plan 2021-2023'!$E:$E,$A208,'Operativni plan 2021-2023'!$F:$F,$A$200&amp;"-12")</f>
        <v>4000</v>
      </c>
      <c r="D208" s="8">
        <f>SUMIFS('Operativni plan 2021-2023'!H:H,'Operativni plan 2021-2023'!$E:$E,$A208,'Operativni plan 2021-2023'!$F:$F,$A$200&amp;"-12")</f>
        <v>4000</v>
      </c>
      <c r="E208" s="8">
        <f>SUMIFS('Operativni plan 2021-2023'!I:I,'Operativni plan 2021-2023'!$E:$E,$A208,'Operativni plan 2021-2023'!$F:$F,$A$200&amp;"-12")</f>
        <v>1000</v>
      </c>
    </row>
    <row r="209" spans="1:5" x14ac:dyDescent="0.25">
      <c r="A209" s="12">
        <v>3223</v>
      </c>
      <c r="B209" s="12" t="s">
        <v>19</v>
      </c>
      <c r="C209" s="8">
        <f>SUMIFS('Operativni plan 2021-2023'!G:G,'Operativni plan 2021-2023'!$E:$E,$A209,'Operativni plan 2021-2023'!$F:$F,$A$200&amp;"-12")</f>
        <v>5000</v>
      </c>
      <c r="D209" s="8">
        <f>SUMIFS('Operativni plan 2021-2023'!H:H,'Operativni plan 2021-2023'!$E:$E,$A209,'Operativni plan 2021-2023'!$F:$F,$A$200&amp;"-12")</f>
        <v>5000</v>
      </c>
      <c r="E209" s="8">
        <f>SUMIFS('Operativni plan 2021-2023'!I:I,'Operativni plan 2021-2023'!$E:$E,$A209,'Operativni plan 2021-2023'!$F:$F,$A$200&amp;"-12")</f>
        <v>3000</v>
      </c>
    </row>
    <row r="210" spans="1:5" x14ac:dyDescent="0.25">
      <c r="A210" s="12">
        <v>3231</v>
      </c>
      <c r="B210" s="12" t="s">
        <v>23</v>
      </c>
      <c r="C210" s="8">
        <f>SUMIFS('Operativni plan 2021-2023'!G:G,'Operativni plan 2021-2023'!$E:$E,$A210,'Operativni plan 2021-2023'!$F:$F,$A$200&amp;"-12")</f>
        <v>8000</v>
      </c>
      <c r="D210" s="8">
        <f>SUMIFS('Operativni plan 2021-2023'!H:H,'Operativni plan 2021-2023'!$E:$E,$A210,'Operativni plan 2021-2023'!$F:$F,$A$200&amp;"-12")</f>
        <v>9000</v>
      </c>
      <c r="E210" s="8">
        <f>SUMIFS('Operativni plan 2021-2023'!I:I,'Operativni plan 2021-2023'!$E:$E,$A210,'Operativni plan 2021-2023'!$F:$F,$A$200&amp;"-12")</f>
        <v>5000</v>
      </c>
    </row>
    <row r="211" spans="1:5" x14ac:dyDescent="0.25">
      <c r="A211" s="12">
        <v>3233</v>
      </c>
      <c r="B211" s="12" t="s">
        <v>25</v>
      </c>
      <c r="C211" s="8">
        <f>SUMIFS('Operativni plan 2021-2023'!G:G,'Operativni plan 2021-2023'!$E:$E,$A211,'Operativni plan 2021-2023'!$F:$F,$A$200&amp;"-12")</f>
        <v>1000</v>
      </c>
      <c r="D211" s="8">
        <f>SUMIFS('Operativni plan 2021-2023'!H:H,'Operativni plan 2021-2023'!$E:$E,$A211,'Operativni plan 2021-2023'!$F:$F,$A$200&amp;"-12")</f>
        <v>1000</v>
      </c>
      <c r="E211" s="8">
        <f>SUMIFS('Operativni plan 2021-2023'!I:I,'Operativni plan 2021-2023'!$E:$E,$A211,'Operativni plan 2021-2023'!$F:$F,$A$200&amp;"-12")</f>
        <v>0</v>
      </c>
    </row>
    <row r="212" spans="1:5" x14ac:dyDescent="0.25">
      <c r="A212" s="12">
        <v>3235</v>
      </c>
      <c r="B212" s="12" t="s">
        <v>54</v>
      </c>
      <c r="C212" s="8">
        <f>SUMIFS('Operativni plan 2021-2023'!G:G,'Operativni plan 2021-2023'!$E:$E,$A212,'Operativni plan 2021-2023'!$F:$F,$A$200&amp;"-12")</f>
        <v>12000</v>
      </c>
      <c r="D212" s="8">
        <f>SUMIFS('Operativni plan 2021-2023'!H:H,'Operativni plan 2021-2023'!$E:$E,$A212,'Operativni plan 2021-2023'!$F:$F,$A$200&amp;"-12")</f>
        <v>12000</v>
      </c>
      <c r="E212" s="8">
        <f>SUMIFS('Operativni plan 2021-2023'!I:I,'Operativni plan 2021-2023'!$E:$E,$A212,'Operativni plan 2021-2023'!$F:$F,$A$200&amp;"-12")</f>
        <v>6000</v>
      </c>
    </row>
    <row r="213" spans="1:5" x14ac:dyDescent="0.25">
      <c r="A213" s="12">
        <v>3237</v>
      </c>
      <c r="B213" s="12" t="s">
        <v>29</v>
      </c>
      <c r="C213" s="8">
        <f>SUMIFS('Operativni plan 2021-2023'!G:G,'Operativni plan 2021-2023'!$E:$E,$A213,'Operativni plan 2021-2023'!$F:$F,$A$200&amp;"-12")</f>
        <v>35000</v>
      </c>
      <c r="D213" s="8">
        <f>SUMIFS('Operativni plan 2021-2023'!H:H,'Operativni plan 2021-2023'!$E:$E,$A213,'Operativni plan 2021-2023'!$F:$F,$A$200&amp;"-12")</f>
        <v>46000</v>
      </c>
      <c r="E213" s="8">
        <f>SUMIFS('Operativni plan 2021-2023'!I:I,'Operativni plan 2021-2023'!$E:$E,$A213,'Operativni plan 2021-2023'!$F:$F,$A$200&amp;"-12")</f>
        <v>22000</v>
      </c>
    </row>
    <row r="214" spans="1:5" x14ac:dyDescent="0.25">
      <c r="A214" s="12">
        <v>3239</v>
      </c>
      <c r="B214" s="12" t="s">
        <v>31</v>
      </c>
      <c r="C214" s="8">
        <f>SUMIFS('Operativni plan 2021-2023'!G:G,'Operativni plan 2021-2023'!$E:$E,$A214,'Operativni plan 2021-2023'!$F:$F,$A$200&amp;"-12")</f>
        <v>30000</v>
      </c>
      <c r="D214" s="8">
        <f>SUMIFS('Operativni plan 2021-2023'!H:H,'Operativni plan 2021-2023'!$E:$E,$A214,'Operativni plan 2021-2023'!$F:$F,$A$200&amp;"-12")</f>
        <v>38000</v>
      </c>
      <c r="E214" s="8">
        <f>SUMIFS('Operativni plan 2021-2023'!I:I,'Operativni plan 2021-2023'!$E:$E,$A214,'Operativni plan 2021-2023'!$F:$F,$A$200&amp;"-12")</f>
        <v>15000</v>
      </c>
    </row>
    <row r="215" spans="1:5" x14ac:dyDescent="0.25">
      <c r="A215" s="12">
        <v>3241</v>
      </c>
      <c r="B215" s="12" t="s">
        <v>32</v>
      </c>
      <c r="C215" s="8">
        <f>SUMIFS('Operativni plan 2021-2023'!G:G,'Operativni plan 2021-2023'!$E:$E,$A215,'Operativni plan 2021-2023'!$F:$F,$A$200&amp;"-12")</f>
        <v>39000</v>
      </c>
      <c r="D215" s="8">
        <f>SUMIFS('Operativni plan 2021-2023'!H:H,'Operativni plan 2021-2023'!$E:$E,$A215,'Operativni plan 2021-2023'!$F:$F,$A$200&amp;"-12")</f>
        <v>12000</v>
      </c>
      <c r="E215" s="8">
        <f>SUMIFS('Operativni plan 2021-2023'!I:I,'Operativni plan 2021-2023'!$E:$E,$A215,'Operativni plan 2021-2023'!$F:$F,$A$200&amp;"-12")</f>
        <v>6000</v>
      </c>
    </row>
    <row r="216" spans="1:5" x14ac:dyDescent="0.25">
      <c r="A216" s="55">
        <v>41</v>
      </c>
      <c r="B216" s="57" t="s">
        <v>275</v>
      </c>
      <c r="C216" s="75">
        <f>C217</f>
        <v>53000</v>
      </c>
      <c r="D216" s="75">
        <f>D217</f>
        <v>1000</v>
      </c>
      <c r="E216" s="75">
        <f>E217</f>
        <v>0</v>
      </c>
    </row>
    <row r="217" spans="1:5" x14ac:dyDescent="0.25">
      <c r="A217" s="12">
        <v>4123</v>
      </c>
      <c r="B217" s="12" t="s">
        <v>61</v>
      </c>
      <c r="C217" s="8">
        <f>SUMIFS('Operativni plan 2021-2023'!G:G,'Operativni plan 2021-2023'!$E:$E,$A217,'Operativni plan 2021-2023'!$F:$F,$A$200&amp;"-12")</f>
        <v>53000</v>
      </c>
      <c r="D217" s="8">
        <f>SUMIFS('Operativni plan 2021-2023'!H:H,'Operativni plan 2021-2023'!$E:$E,$A217,'Operativni plan 2021-2023'!$F:$F,$A$200&amp;"-12")</f>
        <v>1000</v>
      </c>
      <c r="E217" s="8">
        <f>SUMIFS('Operativni plan 2021-2023'!I:I,'Operativni plan 2021-2023'!$E:$E,$A217,'Operativni plan 2021-2023'!$F:$F,$A$200&amp;"-12")</f>
        <v>0</v>
      </c>
    </row>
    <row r="218" spans="1:5" x14ac:dyDescent="0.25">
      <c r="A218" s="55">
        <v>42</v>
      </c>
      <c r="B218" s="57" t="s">
        <v>274</v>
      </c>
      <c r="C218" s="75">
        <f>SUM(C219:C220)</f>
        <v>390000</v>
      </c>
      <c r="D218" s="75">
        <f>SUM(D219:D220)</f>
        <v>6000</v>
      </c>
      <c r="E218" s="75">
        <f>SUM(E219:E220)</f>
        <v>1000</v>
      </c>
    </row>
    <row r="219" spans="1:5" x14ac:dyDescent="0.25">
      <c r="A219" s="12">
        <v>4221</v>
      </c>
      <c r="B219" s="12" t="s">
        <v>65</v>
      </c>
      <c r="C219" s="8">
        <f>SUMIFS('Operativni plan 2021-2023'!G:G,'Operativni plan 2021-2023'!$E:$E,$A219,'Operativni plan 2021-2023'!$F:$F,$A$200&amp;"-12")</f>
        <v>58000</v>
      </c>
      <c r="D219" s="8">
        <f>SUMIFS('Operativni plan 2021-2023'!H:H,'Operativni plan 2021-2023'!$E:$E,$A219,'Operativni plan 2021-2023'!$F:$F,$A$200&amp;"-12")</f>
        <v>2000</v>
      </c>
      <c r="E219" s="8">
        <f>SUMIFS('Operativni plan 2021-2023'!I:I,'Operativni plan 2021-2023'!$E:$E,$A219,'Operativni plan 2021-2023'!$F:$F,$A$200&amp;"-12")</f>
        <v>1000</v>
      </c>
    </row>
    <row r="220" spans="1:5" x14ac:dyDescent="0.25">
      <c r="A220" s="12">
        <v>4222</v>
      </c>
      <c r="B220" s="12" t="s">
        <v>44</v>
      </c>
      <c r="C220" s="8">
        <f>SUMIFS('Operativni plan 2021-2023'!G:G,'Operativni plan 2021-2023'!$E:$E,$A220,'Operativni plan 2021-2023'!$F:$F,$A$200&amp;"-12")</f>
        <v>332000</v>
      </c>
      <c r="D220" s="8">
        <f>SUMIFS('Operativni plan 2021-2023'!H:H,'Operativni plan 2021-2023'!$E:$E,$A220,'Operativni plan 2021-2023'!$F:$F,$A$200&amp;"-12")</f>
        <v>4000</v>
      </c>
      <c r="E220" s="8">
        <f>SUMIFS('Operativni plan 2021-2023'!I:I,'Operativni plan 2021-2023'!$E:$E,$A220,'Operativni plan 2021-2023'!$F:$F,$A$200&amp;"-12")</f>
        <v>0</v>
      </c>
    </row>
    <row r="221" spans="1:5" ht="17.25" thickBot="1" x14ac:dyDescent="0.3">
      <c r="A221" s="17"/>
      <c r="B221" s="17"/>
      <c r="C221" s="18"/>
      <c r="D221" s="18"/>
      <c r="E221" s="18"/>
    </row>
    <row r="222" spans="1:5" ht="17.25" thickBot="1" x14ac:dyDescent="0.3">
      <c r="A222" s="312" t="s">
        <v>66</v>
      </c>
      <c r="B222" s="313"/>
      <c r="C222" s="16">
        <f>C200</f>
        <v>642000</v>
      </c>
      <c r="D222" s="16">
        <f>D200</f>
        <v>200000</v>
      </c>
      <c r="E222" s="16">
        <f>E200</f>
        <v>92000</v>
      </c>
    </row>
    <row r="223" spans="1:5" x14ac:dyDescent="0.25">
      <c r="A223" s="17"/>
      <c r="B223" s="17"/>
      <c r="C223" s="18"/>
      <c r="D223" s="18"/>
      <c r="E223" s="18"/>
    </row>
    <row r="224" spans="1:5" x14ac:dyDescent="0.25">
      <c r="A224" s="316" t="s">
        <v>67</v>
      </c>
      <c r="B224" s="316"/>
      <c r="C224" s="316"/>
      <c r="D224" s="316"/>
      <c r="E224" s="316"/>
    </row>
    <row r="225" spans="1:5" ht="33" x14ac:dyDescent="0.25">
      <c r="A225" s="6" t="s">
        <v>68</v>
      </c>
      <c r="B225" s="24" t="s">
        <v>69</v>
      </c>
      <c r="C225" s="11">
        <f>C226+C232+C236+C230</f>
        <v>39147000</v>
      </c>
      <c r="D225" s="11">
        <f>D226+D232+D236+D230</f>
        <v>3500000</v>
      </c>
      <c r="E225" s="11">
        <f>E226+E232+E236+E230</f>
        <v>3500000</v>
      </c>
    </row>
    <row r="226" spans="1:5" x14ac:dyDescent="0.25">
      <c r="A226" s="55">
        <v>32</v>
      </c>
      <c r="B226" s="57" t="s">
        <v>271</v>
      </c>
      <c r="C226" s="75">
        <f>SUM(C227:C229)</f>
        <v>430000</v>
      </c>
      <c r="D226" s="75">
        <f>SUM(D227:D229)</f>
        <v>725000</v>
      </c>
      <c r="E226" s="75">
        <f>SUM(E227:E229)</f>
        <v>410000</v>
      </c>
    </row>
    <row r="227" spans="1:5" x14ac:dyDescent="0.25">
      <c r="A227" s="12">
        <v>3221</v>
      </c>
      <c r="B227" s="12" t="s">
        <v>18</v>
      </c>
      <c r="C227" s="8">
        <f>SUMIFS('Operativni plan 2021-2023'!G:G,'Operativni plan 2021-2023'!$E:$E,$A227,'Operativni plan 2021-2023'!$F:$F,$A$225&amp;"-43*")</f>
        <v>300000</v>
      </c>
      <c r="D227" s="8">
        <f>SUMIFS('Operativni plan 2021-2023'!H:H,'Operativni plan 2021-2023'!$E:$E,$A227,'Operativni plan 2021-2023'!$F:$F,$A$225&amp;"-43*")</f>
        <v>300000</v>
      </c>
      <c r="E227" s="8">
        <f>SUMIFS('Operativni plan 2021-2023'!I:I,'Operativni plan 2021-2023'!$E:$E,$A227,'Operativni plan 2021-2023'!$F:$F,$A$225&amp;"-43*")</f>
        <v>300000</v>
      </c>
    </row>
    <row r="228" spans="1:5" x14ac:dyDescent="0.25">
      <c r="A228" s="12">
        <v>3225</v>
      </c>
      <c r="B228" s="12" t="s">
        <v>21</v>
      </c>
      <c r="C228" s="8">
        <f>SUMIFS('Operativni plan 2021-2023'!G:G,'Operativni plan 2021-2023'!$E:$E,$A228,'Operativni plan 2021-2023'!$F:$F,$A$225&amp;"-43*")</f>
        <v>130000</v>
      </c>
      <c r="D228" s="8">
        <f>SUMIFS('Operativni plan 2021-2023'!H:H,'Operativni plan 2021-2023'!$E:$E,$A228,'Operativni plan 2021-2023'!$F:$F,$A$225&amp;"-43*")</f>
        <v>80000</v>
      </c>
      <c r="E228" s="8">
        <f>SUMIFS('Operativni plan 2021-2023'!I:I,'Operativni plan 2021-2023'!$E:$E,$A228,'Operativni plan 2021-2023'!$F:$F,$A$225&amp;"-43*")</f>
        <v>30000</v>
      </c>
    </row>
    <row r="229" spans="1:5" x14ac:dyDescent="0.25">
      <c r="A229" s="12">
        <v>3227</v>
      </c>
      <c r="B229" s="12" t="s">
        <v>22</v>
      </c>
      <c r="C229" s="8">
        <f>SUMIFS('Operativni plan 2021-2023'!G:G,'Operativni plan 2021-2023'!$E:$E,$A229,'Operativni plan 2021-2023'!$F:$F,$A$225&amp;"-43*")</f>
        <v>0</v>
      </c>
      <c r="D229" s="8">
        <f>SUMIFS('Operativni plan 2021-2023'!H:H,'Operativni plan 2021-2023'!$E:$E,$A229,'Operativni plan 2021-2023'!$F:$F,$A$225&amp;"-43*")</f>
        <v>345000</v>
      </c>
      <c r="E229" s="8">
        <f>SUMIFS('Operativni plan 2021-2023'!I:I,'Operativni plan 2021-2023'!$E:$E,$A229,'Operativni plan 2021-2023'!$F:$F,$A$225&amp;"-43*")</f>
        <v>80000</v>
      </c>
    </row>
    <row r="230" spans="1:5" x14ac:dyDescent="0.25">
      <c r="A230" s="74">
        <v>36</v>
      </c>
      <c r="B230" s="76" t="s">
        <v>784</v>
      </c>
      <c r="C230" s="75">
        <f>SUM(C231:C231)</f>
        <v>150000</v>
      </c>
      <c r="D230" s="75">
        <f>SUM(D231:D231)</f>
        <v>150000</v>
      </c>
      <c r="E230" s="75">
        <f>SUM(E231:E231)</f>
        <v>200000</v>
      </c>
    </row>
    <row r="231" spans="1:5" x14ac:dyDescent="0.25">
      <c r="A231" s="12">
        <v>3661</v>
      </c>
      <c r="B231" s="12" t="s">
        <v>490</v>
      </c>
      <c r="C231" s="8">
        <f>SUMIFS('Operativni plan 2021-2023'!G:G,'Operativni plan 2021-2023'!$E:$E,$A231,'Operativni plan 2021-2023'!$F:$F,$A$225&amp;"-43*")</f>
        <v>150000</v>
      </c>
      <c r="D231" s="8">
        <f>SUMIFS('Operativni plan 2021-2023'!H:H,'Operativni plan 2021-2023'!$E:$E,$A231,'Operativni plan 2021-2023'!$F:$F,$A$225&amp;"-43*")</f>
        <v>150000</v>
      </c>
      <c r="E231" s="8">
        <f>SUMIFS('Operativni plan 2021-2023'!I:I,'Operativni plan 2021-2023'!$E:$E,$A231,'Operativni plan 2021-2023'!$F:$F,$A$225&amp;"-43*")</f>
        <v>200000</v>
      </c>
    </row>
    <row r="232" spans="1:5" x14ac:dyDescent="0.25">
      <c r="A232" s="55">
        <v>38</v>
      </c>
      <c r="B232" s="57" t="s">
        <v>273</v>
      </c>
      <c r="C232" s="75">
        <f>SUM(C233:C235)</f>
        <v>37328000</v>
      </c>
      <c r="D232" s="75">
        <f>SUM(D233:D235)</f>
        <v>2370000</v>
      </c>
      <c r="E232" s="75">
        <f>SUM(E233:E235)</f>
        <v>2610000</v>
      </c>
    </row>
    <row r="233" spans="1:5" x14ac:dyDescent="0.25">
      <c r="A233" s="12">
        <v>3811</v>
      </c>
      <c r="B233" s="12" t="s">
        <v>51</v>
      </c>
      <c r="C233" s="8">
        <f>SUMIFS('Operativni plan 2021-2023'!G:G,'Operativni plan 2021-2023'!$E:$E,$A233,'Operativni plan 2021-2023'!$F:$F,$A$225&amp;"-43*")</f>
        <v>1760000</v>
      </c>
      <c r="D233" s="8">
        <f>SUMIFS('Operativni plan 2021-2023'!H:H,'Operativni plan 2021-2023'!$E:$E,$A233,'Operativni plan 2021-2023'!$F:$F,$A$225&amp;"-43*")</f>
        <v>1485000</v>
      </c>
      <c r="E233" s="8">
        <f>SUMIFS('Operativni plan 2021-2023'!I:I,'Operativni plan 2021-2023'!$E:$E,$A233,'Operativni plan 2021-2023'!$F:$F,$A$225&amp;"-43*")</f>
        <v>1665000</v>
      </c>
    </row>
    <row r="234" spans="1:5" x14ac:dyDescent="0.25">
      <c r="A234" s="12">
        <v>3812</v>
      </c>
      <c r="B234" s="12" t="s">
        <v>279</v>
      </c>
      <c r="C234" s="8">
        <f>SUMIFS('Operativni plan 2021-2023'!G:G,'Operativni plan 2021-2023'!$E:$E,$A234,'Operativni plan 2021-2023'!$F:$F,$A$225&amp;"-43*")</f>
        <v>34713000</v>
      </c>
      <c r="D234" s="8">
        <f>SUMIFS('Operativni plan 2021-2023'!H:H,'Operativni plan 2021-2023'!$E:$E,$A234,'Operativni plan 2021-2023'!$F:$F,$A$225&amp;"-43*")</f>
        <v>30000</v>
      </c>
      <c r="E234" s="8">
        <f>SUMIFS('Operativni plan 2021-2023'!I:I,'Operativni plan 2021-2023'!$E:$E,$A234,'Operativni plan 2021-2023'!$F:$F,$A$225&amp;"-43*")</f>
        <v>30000</v>
      </c>
    </row>
    <row r="235" spans="1:5" x14ac:dyDescent="0.25">
      <c r="A235" s="12">
        <v>3821</v>
      </c>
      <c r="B235" s="12" t="s">
        <v>62</v>
      </c>
      <c r="C235" s="8">
        <f>SUMIFS('Operativni plan 2021-2023'!G:G,'Operativni plan 2021-2023'!$E:$E,$A235,'Operativni plan 2021-2023'!$F:$F,$A$225&amp;"-43*")</f>
        <v>855000</v>
      </c>
      <c r="D235" s="8">
        <f>SUMIFS('Operativni plan 2021-2023'!H:H,'Operativni plan 2021-2023'!$E:$E,$A235,'Operativni plan 2021-2023'!$F:$F,$A$225&amp;"-43*")</f>
        <v>855000</v>
      </c>
      <c r="E235" s="8">
        <f>SUMIFS('Operativni plan 2021-2023'!I:I,'Operativni plan 2021-2023'!$E:$E,$A235,'Operativni plan 2021-2023'!$F:$F,$A$225&amp;"-43*")</f>
        <v>915000</v>
      </c>
    </row>
    <row r="236" spans="1:5" x14ac:dyDescent="0.25">
      <c r="A236" s="55">
        <v>42</v>
      </c>
      <c r="B236" s="57" t="s">
        <v>274</v>
      </c>
      <c r="C236" s="75">
        <f>SUM(C237:C239)</f>
        <v>1239000</v>
      </c>
      <c r="D236" s="75">
        <f t="shared" ref="D236:E236" si="1">SUM(D237:D239)</f>
        <v>255000</v>
      </c>
      <c r="E236" s="75">
        <f t="shared" si="1"/>
        <v>280000</v>
      </c>
    </row>
    <row r="237" spans="1:5" x14ac:dyDescent="0.25">
      <c r="A237" s="12">
        <v>4221</v>
      </c>
      <c r="B237" s="12" t="s">
        <v>65</v>
      </c>
      <c r="C237" s="8">
        <f>SUMIFS('Operativni plan 2021-2023'!G:G,'Operativni plan 2021-2023'!$E:$E,$A237,'Operativni plan 2021-2023'!$F:$F,$A$225&amp;"-43*")</f>
        <v>230000</v>
      </c>
      <c r="D237" s="8">
        <f>SUMIFS('Operativni plan 2021-2023'!H:H,'Operativni plan 2021-2023'!$E:$E,$A237,'Operativni plan 2021-2023'!$F:$F,$A$225&amp;"-43*")</f>
        <v>200000</v>
      </c>
      <c r="E237" s="8">
        <f>SUMIFS('Operativni plan 2021-2023'!I:I,'Operativni plan 2021-2023'!$E:$E,$A237,'Operativni plan 2021-2023'!$F:$F,$A$225&amp;"-43*")</f>
        <v>280000</v>
      </c>
    </row>
    <row r="238" spans="1:5" x14ac:dyDescent="0.25">
      <c r="A238" s="12">
        <v>4223</v>
      </c>
      <c r="B238" s="12" t="s">
        <v>70</v>
      </c>
      <c r="C238" s="8">
        <f>SUMIFS('Operativni plan 2021-2023'!G:G,'Operativni plan 2021-2023'!$E:$E,$A238,'Operativni plan 2021-2023'!$F:$F,$A$225&amp;"-43*")</f>
        <v>75000</v>
      </c>
      <c r="D238" s="8">
        <f>SUMIFS('Operativni plan 2021-2023'!H:H,'Operativni plan 2021-2023'!$E:$E,$A238,'Operativni plan 2021-2023'!$F:$F,$A$225&amp;"-43*")</f>
        <v>55000</v>
      </c>
      <c r="E238" s="8">
        <f>SUMIFS('Operativni plan 2021-2023'!I:I,'Operativni plan 2021-2023'!$E:$E,$A238,'Operativni plan 2021-2023'!$F:$F,$A$225&amp;"-43*")</f>
        <v>0</v>
      </c>
    </row>
    <row r="239" spans="1:5" x14ac:dyDescent="0.25">
      <c r="A239" s="12">
        <v>4231</v>
      </c>
      <c r="B239" s="12" t="s">
        <v>46</v>
      </c>
      <c r="C239" s="8">
        <f>SUMIFS('Operativni plan 2021-2023'!G:G,'Operativni plan 2021-2023'!$E:$E,$A239,'Operativni plan 2021-2023'!$F:$F,$A$225&amp;"-43*")</f>
        <v>934000</v>
      </c>
      <c r="D239" s="8">
        <f>SUMIFS('Operativni plan 2021-2023'!H:H,'Operativni plan 2021-2023'!$E:$E,$A239,'Operativni plan 2021-2023'!$F:$F,$A$225&amp;"-43*")</f>
        <v>0</v>
      </c>
      <c r="E239" s="8">
        <f>SUMIFS('Operativni plan 2021-2023'!I:I,'Operativni plan 2021-2023'!$E:$E,$A239,'Operativni plan 2021-2023'!$F:$F,$A$225&amp;"-43*")</f>
        <v>0</v>
      </c>
    </row>
    <row r="240" spans="1:5" ht="17.25" thickBot="1" x14ac:dyDescent="0.3"/>
    <row r="241" spans="1:5" ht="17.25" thickBot="1" x14ac:dyDescent="0.3">
      <c r="A241" s="312" t="s">
        <v>71</v>
      </c>
      <c r="B241" s="313"/>
      <c r="C241" s="16">
        <f>C225</f>
        <v>39147000</v>
      </c>
      <c r="D241" s="16">
        <f t="shared" ref="D241:E241" si="2">D225</f>
        <v>3500000</v>
      </c>
      <c r="E241" s="16">
        <f t="shared" si="2"/>
        <v>3500000</v>
      </c>
    </row>
    <row r="242" spans="1:5" x14ac:dyDescent="0.25">
      <c r="A242" s="17"/>
      <c r="B242" s="17"/>
      <c r="C242" s="18"/>
      <c r="D242" s="18"/>
      <c r="E242" s="18"/>
    </row>
    <row r="243" spans="1:5" hidden="1" x14ac:dyDescent="0.25">
      <c r="A243" s="316" t="s">
        <v>332</v>
      </c>
      <c r="B243" s="316"/>
      <c r="C243" s="316"/>
      <c r="D243" s="316"/>
      <c r="E243" s="316"/>
    </row>
    <row r="244" spans="1:5" ht="33" hidden="1" x14ac:dyDescent="0.25">
      <c r="A244" s="6" t="s">
        <v>52</v>
      </c>
      <c r="B244" s="73" t="s">
        <v>53</v>
      </c>
      <c r="C244" s="11">
        <f>C245</f>
        <v>0</v>
      </c>
      <c r="D244" s="11">
        <f>D245</f>
        <v>0</v>
      </c>
      <c r="E244" s="11">
        <f>E245</f>
        <v>0</v>
      </c>
    </row>
    <row r="245" spans="1:5" hidden="1" x14ac:dyDescent="0.25">
      <c r="A245" s="74">
        <v>45</v>
      </c>
      <c r="B245" s="76" t="s">
        <v>729</v>
      </c>
      <c r="C245" s="75">
        <f>SUM(C246:C246)</f>
        <v>0</v>
      </c>
      <c r="D245" s="75">
        <f>SUM(D246:D246)</f>
        <v>0</v>
      </c>
      <c r="E245" s="75">
        <f>SUM(E246:E246)</f>
        <v>0</v>
      </c>
    </row>
    <row r="246" spans="1:5" hidden="1" x14ac:dyDescent="0.25">
      <c r="A246" s="15">
        <v>4511</v>
      </c>
      <c r="B246" s="15" t="s">
        <v>491</v>
      </c>
      <c r="C246" s="51">
        <f>SUMIFS('Operativni plan 2021-2023'!G:G,'Operativni plan 2021-2023'!$E:$E,$A246,'Operativni plan 2021-2023'!$F:$F,$A$244&amp;"-51")</f>
        <v>0</v>
      </c>
      <c r="D246" s="51">
        <f>SUMIFS('Operativni plan 2021-2023'!H:H,'Operativni plan 2021-2023'!$E:$E,$A246,'Operativni plan 2021-2023'!$F:$F,$A$244&amp;"-51")</f>
        <v>0</v>
      </c>
      <c r="E246" s="51">
        <f>SUMIFS('Operativni plan 2021-2023'!I:I,'Operativni plan 2021-2023'!$E:$E,$A246,'Operativni plan 2021-2023'!$F:$F,$A$244&amp;"-51")</f>
        <v>0</v>
      </c>
    </row>
    <row r="247" spans="1:5" ht="17.25" hidden="1" thickBot="1" x14ac:dyDescent="0.3">
      <c r="A247" s="176"/>
      <c r="B247" s="53"/>
      <c r="C247" s="54"/>
    </row>
    <row r="248" spans="1:5" ht="17.25" hidden="1" thickBot="1" x14ac:dyDescent="0.3">
      <c r="A248" s="314" t="s">
        <v>333</v>
      </c>
      <c r="B248" s="315"/>
      <c r="C248" s="177">
        <f>SUM(C244)</f>
        <v>0</v>
      </c>
      <c r="D248" s="177">
        <f>SUM(D244)</f>
        <v>0</v>
      </c>
      <c r="E248" s="177">
        <f>SUM(E244)</f>
        <v>0</v>
      </c>
    </row>
    <row r="249" spans="1:5" hidden="1" x14ac:dyDescent="0.25">
      <c r="A249" s="17"/>
      <c r="B249" s="17"/>
      <c r="C249" s="18"/>
      <c r="D249" s="18"/>
      <c r="E249" s="18"/>
    </row>
    <row r="250" spans="1:5" x14ac:dyDescent="0.25">
      <c r="A250" s="316" t="s">
        <v>248</v>
      </c>
      <c r="B250" s="316"/>
      <c r="C250" s="316"/>
      <c r="D250" s="316"/>
      <c r="E250" s="316"/>
    </row>
    <row r="251" spans="1:5" ht="49.5" x14ac:dyDescent="0.25">
      <c r="A251" s="6" t="s">
        <v>254</v>
      </c>
      <c r="B251" s="24" t="s">
        <v>266</v>
      </c>
      <c r="C251" s="252">
        <f>C252+C256+C267+C269</f>
        <v>3636000</v>
      </c>
      <c r="D251" s="252">
        <f>D252+D256+D267+D269</f>
        <v>1127000</v>
      </c>
      <c r="E251" s="252">
        <f>E252+E256+E267+E269</f>
        <v>513000</v>
      </c>
    </row>
    <row r="252" spans="1:5" x14ac:dyDescent="0.25">
      <c r="A252" s="55">
        <v>31</v>
      </c>
      <c r="B252" s="56" t="s">
        <v>270</v>
      </c>
      <c r="C252" s="75">
        <f>SUM(C253:C255)</f>
        <v>278000</v>
      </c>
      <c r="D252" s="75">
        <f>SUM(D253:D255)</f>
        <v>279000</v>
      </c>
      <c r="E252" s="75">
        <f>SUM(E253:E255)</f>
        <v>140000</v>
      </c>
    </row>
    <row r="253" spans="1:5" x14ac:dyDescent="0.25">
      <c r="A253" s="12">
        <v>3111</v>
      </c>
      <c r="B253" s="12" t="s">
        <v>9</v>
      </c>
      <c r="C253" s="8">
        <f>SUMIFS('Operativni plan 2021-2023'!G:G,'Operativni plan 2021-2023'!$E:$E,$A253,'Operativni plan 2021-2023'!$F:$F,$A$251&amp;"-561")</f>
        <v>238000</v>
      </c>
      <c r="D253" s="51">
        <f>SUMIFS('Operativni plan 2021-2023'!H:H,'Operativni plan 2021-2023'!$E:$E,$A253,'Operativni plan 2021-2023'!$F:$F,$A$251&amp;"-561")</f>
        <v>238000</v>
      </c>
      <c r="E253" s="51">
        <f>SUMIFS('Operativni plan 2021-2023'!I:I,'Operativni plan 2021-2023'!$E:$E,$A253,'Operativni plan 2021-2023'!$F:$F,$A$251&amp;"-561")</f>
        <v>120000</v>
      </c>
    </row>
    <row r="254" spans="1:5" x14ac:dyDescent="0.25">
      <c r="A254" s="12">
        <v>3121</v>
      </c>
      <c r="B254" s="12" t="s">
        <v>11</v>
      </c>
      <c r="C254" s="8">
        <f>SUMIFS('Operativni plan 2021-2023'!G:G,'Operativni plan 2021-2023'!$E:$E,$A254,'Operativni plan 2021-2023'!$F:$F,$A$251&amp;"-561")</f>
        <v>4000</v>
      </c>
      <c r="D254" s="51">
        <f>SUMIFS('Operativni plan 2021-2023'!H:H,'Operativni plan 2021-2023'!$E:$E,$A254,'Operativni plan 2021-2023'!$F:$F,$A$251&amp;"-561")</f>
        <v>4000</v>
      </c>
      <c r="E254" s="51">
        <f>SUMIFS('Operativni plan 2021-2023'!I:I,'Operativni plan 2021-2023'!$E:$E,$A254,'Operativni plan 2021-2023'!$F:$F,$A$251&amp;"-561")</f>
        <v>2000</v>
      </c>
    </row>
    <row r="255" spans="1:5" x14ac:dyDescent="0.25">
      <c r="A255" s="12">
        <v>3132</v>
      </c>
      <c r="B255" s="12" t="s">
        <v>13</v>
      </c>
      <c r="C255" s="8">
        <f>SUMIFS('Operativni plan 2021-2023'!G:G,'Operativni plan 2021-2023'!$E:$E,$A255,'Operativni plan 2021-2023'!$F:$F,$A$251&amp;"-561")</f>
        <v>36000</v>
      </c>
      <c r="D255" s="51">
        <f>SUMIFS('Operativni plan 2021-2023'!H:H,'Operativni plan 2021-2023'!$E:$E,$A255,'Operativni plan 2021-2023'!$F:$F,$A$251&amp;"-561")</f>
        <v>37000</v>
      </c>
      <c r="E255" s="51">
        <f>SUMIFS('Operativni plan 2021-2023'!I:I,'Operativni plan 2021-2023'!$E:$E,$A255,'Operativni plan 2021-2023'!$F:$F,$A$251&amp;"-561")</f>
        <v>18000</v>
      </c>
    </row>
    <row r="256" spans="1:5" x14ac:dyDescent="0.25">
      <c r="A256" s="55">
        <v>32</v>
      </c>
      <c r="B256" s="57" t="s">
        <v>271</v>
      </c>
      <c r="C256" s="75">
        <f>SUM(C257:C266)</f>
        <v>849000</v>
      </c>
      <c r="D256" s="75">
        <f>SUM(D257:D266)</f>
        <v>812000</v>
      </c>
      <c r="E256" s="75">
        <f>SUM(E257:E266)</f>
        <v>368000</v>
      </c>
    </row>
    <row r="257" spans="1:5" x14ac:dyDescent="0.25">
      <c r="A257" s="12">
        <v>3211</v>
      </c>
      <c r="B257" s="12" t="s">
        <v>14</v>
      </c>
      <c r="C257" s="8">
        <f>SUMIFS('Operativni plan 2021-2023'!G:G,'Operativni plan 2021-2023'!$E:$E,$A257,'Operativni plan 2021-2023'!$F:$F,$A$251&amp;"-561")</f>
        <v>55000</v>
      </c>
      <c r="D257" s="51">
        <f>SUMIFS('Operativni plan 2021-2023'!H:H,'Operativni plan 2021-2023'!$E:$E,$A257,'Operativni plan 2021-2023'!$F:$F,$A$251&amp;"-561")</f>
        <v>55000</v>
      </c>
      <c r="E257" s="51">
        <f>SUMIFS('Operativni plan 2021-2023'!I:I,'Operativni plan 2021-2023'!$E:$E,$A257,'Operativni plan 2021-2023'!$F:$F,$A$251&amp;"-561")</f>
        <v>27000</v>
      </c>
    </row>
    <row r="258" spans="1:5" x14ac:dyDescent="0.25">
      <c r="A258" s="12">
        <v>3212</v>
      </c>
      <c r="B258" s="12" t="s">
        <v>15</v>
      </c>
      <c r="C258" s="8">
        <f>SUMIFS('Operativni plan 2021-2023'!G:G,'Operativni plan 2021-2023'!$E:$E,$A258,'Operativni plan 2021-2023'!$F:$F,$A$251&amp;"-561")</f>
        <v>34000</v>
      </c>
      <c r="D258" s="51">
        <f>SUMIFS('Operativni plan 2021-2023'!H:H,'Operativni plan 2021-2023'!$E:$E,$A258,'Operativni plan 2021-2023'!$F:$F,$A$251&amp;"-561")</f>
        <v>34000</v>
      </c>
      <c r="E258" s="51">
        <f>SUMIFS('Operativni plan 2021-2023'!I:I,'Operativni plan 2021-2023'!$E:$E,$A258,'Operativni plan 2021-2023'!$F:$F,$A$251&amp;"-561")</f>
        <v>17000</v>
      </c>
    </row>
    <row r="259" spans="1:5" x14ac:dyDescent="0.25">
      <c r="A259" s="12">
        <v>3221</v>
      </c>
      <c r="B259" s="12" t="s">
        <v>18</v>
      </c>
      <c r="C259" s="8">
        <f>SUMIFS('Operativni plan 2021-2023'!G:G,'Operativni plan 2021-2023'!$E:$E,$A259,'Operativni plan 2021-2023'!$F:$F,$A$251&amp;"-561")</f>
        <v>26000</v>
      </c>
      <c r="D259" s="51">
        <f>SUMIFS('Operativni plan 2021-2023'!H:H,'Operativni plan 2021-2023'!$E:$E,$A259,'Operativni plan 2021-2023'!$F:$F,$A$251&amp;"-561")</f>
        <v>26000</v>
      </c>
      <c r="E259" s="51">
        <f>SUMIFS('Operativni plan 2021-2023'!I:I,'Operativni plan 2021-2023'!$E:$E,$A259,'Operativni plan 2021-2023'!$F:$F,$A$251&amp;"-561")</f>
        <v>9000</v>
      </c>
    </row>
    <row r="260" spans="1:5" x14ac:dyDescent="0.25">
      <c r="A260" s="12">
        <v>3223</v>
      </c>
      <c r="B260" s="12" t="s">
        <v>19</v>
      </c>
      <c r="C260" s="8">
        <f>SUMIFS('Operativni plan 2021-2023'!G:G,'Operativni plan 2021-2023'!$E:$E,$A260,'Operativni plan 2021-2023'!$F:$F,$A$251&amp;"-561")</f>
        <v>27000</v>
      </c>
      <c r="D260" s="51">
        <f>SUMIFS('Operativni plan 2021-2023'!H:H,'Operativni plan 2021-2023'!$E:$E,$A260,'Operativni plan 2021-2023'!$F:$F,$A$251&amp;"-561")</f>
        <v>27000</v>
      </c>
      <c r="E260" s="51">
        <f>SUMIFS('Operativni plan 2021-2023'!I:I,'Operativni plan 2021-2023'!$E:$E,$A260,'Operativni plan 2021-2023'!$F:$F,$A$251&amp;"-561")</f>
        <v>15000</v>
      </c>
    </row>
    <row r="261" spans="1:5" x14ac:dyDescent="0.25">
      <c r="A261" s="12">
        <v>3231</v>
      </c>
      <c r="B261" s="12" t="s">
        <v>23</v>
      </c>
      <c r="C261" s="8">
        <f>SUMIFS('Operativni plan 2021-2023'!G:G,'Operativni plan 2021-2023'!$E:$E,$A261,'Operativni plan 2021-2023'!$F:$F,$A$251&amp;"-561")</f>
        <v>43000</v>
      </c>
      <c r="D261" s="51">
        <f>SUMIFS('Operativni plan 2021-2023'!H:H,'Operativni plan 2021-2023'!$E:$E,$A261,'Operativni plan 2021-2023'!$F:$F,$A$251&amp;"-561")</f>
        <v>51000</v>
      </c>
      <c r="E261" s="51">
        <f>SUMIFS('Operativni plan 2021-2023'!I:I,'Operativni plan 2021-2023'!$E:$E,$A261,'Operativni plan 2021-2023'!$F:$F,$A$251&amp;"-561")</f>
        <v>25000</v>
      </c>
    </row>
    <row r="262" spans="1:5" x14ac:dyDescent="0.25">
      <c r="A262" s="12">
        <v>3233</v>
      </c>
      <c r="B262" s="12" t="s">
        <v>25</v>
      </c>
      <c r="C262" s="8">
        <f>SUMIFS('Operativni plan 2021-2023'!G:G,'Operativni plan 2021-2023'!$E:$E,$A262,'Operativni plan 2021-2023'!$F:$F,$A$251&amp;"-561")</f>
        <v>5000</v>
      </c>
      <c r="D262" s="51">
        <f>SUMIFS('Operativni plan 2021-2023'!H:H,'Operativni plan 2021-2023'!$E:$E,$A262,'Operativni plan 2021-2023'!$F:$F,$A$251&amp;"-561")</f>
        <v>5000</v>
      </c>
      <c r="E262" s="51">
        <f>SUMIFS('Operativni plan 2021-2023'!I:I,'Operativni plan 2021-2023'!$E:$E,$A262,'Operativni plan 2021-2023'!$F:$F,$A$251&amp;"-561")</f>
        <v>0</v>
      </c>
    </row>
    <row r="263" spans="1:5" x14ac:dyDescent="0.25">
      <c r="A263" s="12">
        <v>3235</v>
      </c>
      <c r="B263" s="12" t="s">
        <v>54</v>
      </c>
      <c r="C263" s="8">
        <f>SUMIFS('Operativni plan 2021-2023'!G:G,'Operativni plan 2021-2023'!$E:$E,$A263,'Operativni plan 2021-2023'!$F:$F,$A$251&amp;"-561")</f>
        <v>70000</v>
      </c>
      <c r="D263" s="51">
        <f>SUMIFS('Operativni plan 2021-2023'!H:H,'Operativni plan 2021-2023'!$E:$E,$A263,'Operativni plan 2021-2023'!$F:$F,$A$251&amp;"-561")</f>
        <v>70000</v>
      </c>
      <c r="E263" s="51">
        <f>SUMIFS('Operativni plan 2021-2023'!I:I,'Operativni plan 2021-2023'!$E:$E,$A263,'Operativni plan 2021-2023'!$F:$F,$A$251&amp;"-561")</f>
        <v>35000</v>
      </c>
    </row>
    <row r="264" spans="1:5" x14ac:dyDescent="0.25">
      <c r="A264" s="12">
        <v>3237</v>
      </c>
      <c r="B264" s="12" t="s">
        <v>29</v>
      </c>
      <c r="C264" s="8">
        <f>SUMIFS('Operativni plan 2021-2023'!G:G,'Operativni plan 2021-2023'!$E:$E,$A264,'Operativni plan 2021-2023'!$F:$F,$A$251&amp;"-561")</f>
        <v>195000</v>
      </c>
      <c r="D264" s="51">
        <f>SUMIFS('Operativni plan 2021-2023'!H:H,'Operativni plan 2021-2023'!$E:$E,$A264,'Operativni plan 2021-2023'!$F:$F,$A$251&amp;"-561")</f>
        <v>261000</v>
      </c>
      <c r="E264" s="51">
        <f>SUMIFS('Operativni plan 2021-2023'!I:I,'Operativni plan 2021-2023'!$E:$E,$A264,'Operativni plan 2021-2023'!$F:$F,$A$251&amp;"-561")</f>
        <v>126000</v>
      </c>
    </row>
    <row r="265" spans="1:5" x14ac:dyDescent="0.25">
      <c r="A265" s="12">
        <v>3239</v>
      </c>
      <c r="B265" s="12" t="s">
        <v>31</v>
      </c>
      <c r="C265" s="8">
        <f>SUMIFS('Operativni plan 2021-2023'!G:G,'Operativni plan 2021-2023'!$E:$E,$A265,'Operativni plan 2021-2023'!$F:$F,$A$251&amp;"-561")</f>
        <v>170000</v>
      </c>
      <c r="D265" s="51">
        <f>SUMIFS('Operativni plan 2021-2023'!H:H,'Operativni plan 2021-2023'!$E:$E,$A265,'Operativni plan 2021-2023'!$F:$F,$A$251&amp;"-561")</f>
        <v>215000</v>
      </c>
      <c r="E265" s="51">
        <f>SUMIFS('Operativni plan 2021-2023'!I:I,'Operativni plan 2021-2023'!$E:$E,$A265,'Operativni plan 2021-2023'!$F:$F,$A$251&amp;"-561")</f>
        <v>80000</v>
      </c>
    </row>
    <row r="266" spans="1:5" x14ac:dyDescent="0.25">
      <c r="A266" s="12">
        <v>3241</v>
      </c>
      <c r="B266" s="12" t="s">
        <v>32</v>
      </c>
      <c r="C266" s="8">
        <f>SUMIFS('Operativni plan 2021-2023'!G:G,'Operativni plan 2021-2023'!$E:$E,$A266,'Operativni plan 2021-2023'!$F:$F,$A$251&amp;"-561")</f>
        <v>224000</v>
      </c>
      <c r="D266" s="51">
        <f>SUMIFS('Operativni plan 2021-2023'!H:H,'Operativni plan 2021-2023'!$E:$E,$A266,'Operativni plan 2021-2023'!$F:$F,$A$251&amp;"-561")</f>
        <v>68000</v>
      </c>
      <c r="E266" s="51">
        <f>SUMIFS('Operativni plan 2021-2023'!I:I,'Operativni plan 2021-2023'!$E:$E,$A266,'Operativni plan 2021-2023'!$F:$F,$A$251&amp;"-561")</f>
        <v>34000</v>
      </c>
    </row>
    <row r="267" spans="1:5" x14ac:dyDescent="0.25">
      <c r="A267" s="55">
        <v>41</v>
      </c>
      <c r="B267" s="57" t="s">
        <v>275</v>
      </c>
      <c r="C267" s="75">
        <f>C268</f>
        <v>299000</v>
      </c>
      <c r="D267" s="75">
        <f>D268</f>
        <v>6000</v>
      </c>
      <c r="E267" s="75">
        <f>E268</f>
        <v>0</v>
      </c>
    </row>
    <row r="268" spans="1:5" x14ac:dyDescent="0.25">
      <c r="A268" s="12">
        <v>4123</v>
      </c>
      <c r="B268" s="12" t="s">
        <v>61</v>
      </c>
      <c r="C268" s="8">
        <f>SUMIFS('Operativni plan 2021-2023'!G:G,'Operativni plan 2021-2023'!$E:$E,$A268,'Operativni plan 2021-2023'!$F:$F,$A$251&amp;"-561")</f>
        <v>299000</v>
      </c>
      <c r="D268" s="51">
        <f>SUMIFS('Operativni plan 2021-2023'!H:H,'Operativni plan 2021-2023'!$E:$E,$A268,'Operativni plan 2021-2023'!$F:$F,$A$251&amp;"-561")</f>
        <v>6000</v>
      </c>
      <c r="E268" s="51">
        <f>SUMIFS('Operativni plan 2021-2023'!I:I,'Operativni plan 2021-2023'!$E:$E,$A268,'Operativni plan 2021-2023'!$F:$F,$A$251&amp;"-561")</f>
        <v>0</v>
      </c>
    </row>
    <row r="269" spans="1:5" x14ac:dyDescent="0.25">
      <c r="A269" s="55">
        <v>42</v>
      </c>
      <c r="B269" s="57" t="s">
        <v>274</v>
      </c>
      <c r="C269" s="75">
        <f>SUM(C270:C271)</f>
        <v>2210000</v>
      </c>
      <c r="D269" s="75">
        <f>SUM(D270:D271)</f>
        <v>30000</v>
      </c>
      <c r="E269" s="75">
        <f>SUM(E270:E271)</f>
        <v>5000</v>
      </c>
    </row>
    <row r="270" spans="1:5" x14ac:dyDescent="0.25">
      <c r="A270" s="12">
        <v>4221</v>
      </c>
      <c r="B270" s="12" t="s">
        <v>65</v>
      </c>
      <c r="C270" s="8">
        <f>SUMIFS('Operativni plan 2021-2023'!G:G,'Operativni plan 2021-2023'!$E:$E,$A270,'Operativni plan 2021-2023'!$F:$F,$A$251&amp;"-561")</f>
        <v>326000</v>
      </c>
      <c r="D270" s="51">
        <f>SUMIFS('Operativni plan 2021-2023'!H:H,'Operativni plan 2021-2023'!$E:$E,$A270,'Operativni plan 2021-2023'!$F:$F,$A$251&amp;"-561")</f>
        <v>10000</v>
      </c>
      <c r="E270" s="51">
        <f>SUMIFS('Operativni plan 2021-2023'!I:I,'Operativni plan 2021-2023'!$E:$E,$A270,'Operativni plan 2021-2023'!$F:$F,$A$251&amp;"-561")</f>
        <v>5000</v>
      </c>
    </row>
    <row r="271" spans="1:5" x14ac:dyDescent="0.25">
      <c r="A271" s="12">
        <v>4222</v>
      </c>
      <c r="B271" s="12" t="s">
        <v>44</v>
      </c>
      <c r="C271" s="8">
        <f>SUMIFS('Operativni plan 2021-2023'!G:G,'Operativni plan 2021-2023'!$E:$E,$A271,'Operativni plan 2021-2023'!$F:$F,$A$251&amp;"-561")</f>
        <v>1884000</v>
      </c>
      <c r="D271" s="51">
        <f>SUMIFS('Operativni plan 2021-2023'!H:H,'Operativni plan 2021-2023'!$E:$E,$A271,'Operativni plan 2021-2023'!$F:$F,$A$251&amp;"-561")</f>
        <v>20000</v>
      </c>
      <c r="E271" s="51">
        <f>SUMIFS('Operativni plan 2021-2023'!I:I,'Operativni plan 2021-2023'!$E:$E,$A271,'Operativni plan 2021-2023'!$F:$F,$A$251&amp;"-561")</f>
        <v>0</v>
      </c>
    </row>
    <row r="272" spans="1:5" ht="17.25" thickBot="1" x14ac:dyDescent="0.3">
      <c r="A272" s="17"/>
      <c r="B272" s="17"/>
      <c r="C272" s="18"/>
      <c r="D272" s="18"/>
      <c r="E272" s="18"/>
    </row>
    <row r="273" spans="1:5" ht="17.25" thickBot="1" x14ac:dyDescent="0.3">
      <c r="A273" s="312" t="s">
        <v>247</v>
      </c>
      <c r="B273" s="313"/>
      <c r="C273" s="16">
        <f>C251</f>
        <v>3636000</v>
      </c>
      <c r="D273" s="16">
        <f>D251</f>
        <v>1127000</v>
      </c>
      <c r="E273" s="16">
        <f>E251</f>
        <v>513000</v>
      </c>
    </row>
    <row r="274" spans="1:5" x14ac:dyDescent="0.25">
      <c r="A274" s="17"/>
      <c r="B274" s="17"/>
      <c r="C274" s="18"/>
      <c r="D274" s="18"/>
      <c r="E274" s="18"/>
    </row>
    <row r="275" spans="1:5" x14ac:dyDescent="0.25">
      <c r="A275" s="316" t="s">
        <v>72</v>
      </c>
      <c r="B275" s="316"/>
      <c r="C275" s="316"/>
      <c r="D275" s="316"/>
      <c r="E275" s="316"/>
    </row>
    <row r="276" spans="1:5" x14ac:dyDescent="0.25">
      <c r="A276" s="6" t="s">
        <v>47</v>
      </c>
      <c r="B276" s="73" t="s">
        <v>48</v>
      </c>
      <c r="C276" s="11">
        <f>C277</f>
        <v>0</v>
      </c>
      <c r="D276" s="11">
        <f>D277</f>
        <v>63000</v>
      </c>
      <c r="E276" s="11">
        <f>E277</f>
        <v>21000</v>
      </c>
    </row>
    <row r="277" spans="1:5" x14ac:dyDescent="0.25">
      <c r="A277" s="74">
        <v>32</v>
      </c>
      <c r="B277" s="76" t="s">
        <v>271</v>
      </c>
      <c r="C277" s="75">
        <f>SUM(C278:C278)</f>
        <v>0</v>
      </c>
      <c r="D277" s="75">
        <f>SUM(D278:D278)</f>
        <v>63000</v>
      </c>
      <c r="E277" s="75">
        <f>SUM(E278:E278)</f>
        <v>21000</v>
      </c>
    </row>
    <row r="278" spans="1:5" x14ac:dyDescent="0.25">
      <c r="A278" s="12">
        <v>3227</v>
      </c>
      <c r="B278" s="12" t="s">
        <v>22</v>
      </c>
      <c r="C278" s="8">
        <f>SUMIFS('Operativni plan 2021-2023'!G:G,'Operativni plan 2021-2023'!$E:$E,$A278,'Operativni plan 2021-2023'!$F:$F,$A$276&amp;"*-61*")</f>
        <v>0</v>
      </c>
      <c r="D278" s="8">
        <f>SUMIFS('Operativni plan 2021-2023'!H:H,'Operativni plan 2021-2023'!$E:$E,$A278,'Operativni plan 2021-2023'!$F:$F,$A$276&amp;"*-61*")</f>
        <v>63000</v>
      </c>
      <c r="E278" s="8">
        <f>SUMIFS('Operativni plan 2021-2023'!I:I,'Operativni plan 2021-2023'!$E:$E,$A278,'Operativni plan 2021-2023'!$F:$F,$A$276&amp;"*-61*")</f>
        <v>21000</v>
      </c>
    </row>
    <row r="280" spans="1:5" x14ac:dyDescent="0.25">
      <c r="A280" s="6" t="s">
        <v>56</v>
      </c>
      <c r="B280" s="73" t="s">
        <v>57</v>
      </c>
      <c r="C280" s="11">
        <f>C281</f>
        <v>1000</v>
      </c>
      <c r="D280" s="11">
        <f>D281</f>
        <v>1000</v>
      </c>
      <c r="E280" s="11">
        <f>E281</f>
        <v>1000</v>
      </c>
    </row>
    <row r="281" spans="1:5" x14ac:dyDescent="0.25">
      <c r="A281" s="74">
        <v>42</v>
      </c>
      <c r="B281" s="76" t="s">
        <v>274</v>
      </c>
      <c r="C281" s="75">
        <f>SUM(C282)</f>
        <v>1000</v>
      </c>
      <c r="D281" s="75">
        <f>SUM(D282)</f>
        <v>1000</v>
      </c>
      <c r="E281" s="75">
        <f>SUM(E282)</f>
        <v>1000</v>
      </c>
    </row>
    <row r="282" spans="1:5" x14ac:dyDescent="0.25">
      <c r="A282" s="12">
        <v>4244</v>
      </c>
      <c r="B282" s="12" t="s">
        <v>58</v>
      </c>
      <c r="C282" s="8">
        <f>SUMIFS('Operativni plan 2021-2023'!G:G,'Operativni plan 2021-2023'!$E:$E,$A282,'Operativni plan 2021-2023'!$F:$F,$A$280&amp;"-61*")</f>
        <v>1000</v>
      </c>
      <c r="D282" s="8">
        <f>SUMIFS('Operativni plan 2021-2023'!H:H,'Operativni plan 2021-2023'!$E:$E,$A282,'Operativni plan 2021-2023'!$F:$F,$A$280&amp;"-61*")</f>
        <v>1000</v>
      </c>
      <c r="E282" s="8">
        <f>SUMIFS('Operativni plan 2021-2023'!I:I,'Operativni plan 2021-2023'!$E:$E,$A282,'Operativni plan 2021-2023'!$F:$F,$A$280&amp;"-61*")</f>
        <v>1000</v>
      </c>
    </row>
    <row r="283" spans="1:5" ht="17.25" thickBot="1" x14ac:dyDescent="0.3">
      <c r="A283" s="13"/>
      <c r="B283" s="90"/>
      <c r="C283" s="91"/>
      <c r="D283" s="96"/>
      <c r="E283" s="96"/>
    </row>
    <row r="284" spans="1:5" ht="17.25" thickBot="1" x14ac:dyDescent="0.3">
      <c r="A284" s="312" t="s">
        <v>73</v>
      </c>
      <c r="B284" s="313"/>
      <c r="C284" s="16">
        <f>C280+C276</f>
        <v>1000</v>
      </c>
      <c r="D284" s="16">
        <f>D280+D276</f>
        <v>64000</v>
      </c>
      <c r="E284" s="16">
        <f>E280+E276</f>
        <v>22000</v>
      </c>
    </row>
    <row r="285" spans="1:5" x14ac:dyDescent="0.25">
      <c r="A285" s="17"/>
      <c r="B285" s="17"/>
      <c r="C285" s="18"/>
      <c r="D285" s="18"/>
      <c r="E285" s="18"/>
    </row>
    <row r="286" spans="1:5" x14ac:dyDescent="0.25">
      <c r="A286" s="319" t="s">
        <v>849</v>
      </c>
      <c r="B286" s="320"/>
      <c r="C286" s="11">
        <f>C197+C222+C241+C273+C284+C248</f>
        <v>383579789</v>
      </c>
      <c r="D286" s="11">
        <f t="shared" ref="D286:E286" si="3">D197+D222+D241+D273+D284+D248</f>
        <v>350048497</v>
      </c>
      <c r="E286" s="11">
        <f t="shared" si="3"/>
        <v>354859952</v>
      </c>
    </row>
    <row r="287" spans="1:5" x14ac:dyDescent="0.25">
      <c r="A287" s="17"/>
      <c r="B287" s="17"/>
      <c r="C287" s="18"/>
      <c r="D287" s="18"/>
      <c r="E287" s="18"/>
    </row>
    <row r="288" spans="1:5" x14ac:dyDescent="0.25">
      <c r="A288" s="25"/>
      <c r="B288" s="48" t="s">
        <v>852</v>
      </c>
      <c r="C288" s="47" t="s">
        <v>843</v>
      </c>
      <c r="D288" s="47" t="s">
        <v>844</v>
      </c>
      <c r="E288" s="47" t="s">
        <v>845</v>
      </c>
    </row>
    <row r="289" spans="1:9" x14ac:dyDescent="0.25">
      <c r="A289" s="45" t="s">
        <v>84</v>
      </c>
      <c r="B289" s="45" t="s">
        <v>85</v>
      </c>
      <c r="C289" s="46" t="s">
        <v>86</v>
      </c>
      <c r="D289" s="94" t="s">
        <v>87</v>
      </c>
      <c r="E289" s="94" t="s">
        <v>88</v>
      </c>
    </row>
    <row r="290" spans="1:9" x14ac:dyDescent="0.25">
      <c r="A290" s="7"/>
      <c r="B290" s="250" t="s">
        <v>846</v>
      </c>
      <c r="C290" s="8">
        <v>1293000</v>
      </c>
      <c r="D290" s="8">
        <v>1293000</v>
      </c>
      <c r="E290" s="8">
        <v>1293000</v>
      </c>
    </row>
    <row r="291" spans="1:9" x14ac:dyDescent="0.25">
      <c r="A291" s="7"/>
      <c r="B291" s="250" t="s">
        <v>880</v>
      </c>
      <c r="C291" s="8">
        <v>33000000</v>
      </c>
      <c r="D291" s="8">
        <v>66000000</v>
      </c>
      <c r="E291" s="8">
        <v>99000000</v>
      </c>
    </row>
    <row r="292" spans="1:9" x14ac:dyDescent="0.25">
      <c r="A292" s="7"/>
      <c r="B292" s="9" t="s">
        <v>4</v>
      </c>
      <c r="C292" s="10">
        <f>SUM(C290:C291)</f>
        <v>34293000</v>
      </c>
      <c r="D292" s="10">
        <f t="shared" ref="D292:E292" si="4">SUM(D290:D291)</f>
        <v>67293000</v>
      </c>
      <c r="E292" s="10">
        <f t="shared" si="4"/>
        <v>100293000</v>
      </c>
    </row>
    <row r="293" spans="1:9" x14ac:dyDescent="0.25">
      <c r="A293" s="245"/>
      <c r="B293" s="246"/>
      <c r="C293" s="247"/>
      <c r="D293" s="247"/>
      <c r="E293" s="247"/>
    </row>
    <row r="294" spans="1:9" x14ac:dyDescent="0.25">
      <c r="A294" s="25"/>
      <c r="B294" s="48" t="s">
        <v>850</v>
      </c>
      <c r="C294" s="47">
        <f>C286+C292</f>
        <v>417872789</v>
      </c>
      <c r="D294" s="47">
        <f>D286+D292</f>
        <v>417341497</v>
      </c>
      <c r="E294" s="47">
        <f>E286+E292</f>
        <v>455152952</v>
      </c>
    </row>
    <row r="295" spans="1:9" x14ac:dyDescent="0.25">
      <c r="A295" s="58"/>
      <c r="B295" s="20"/>
    </row>
    <row r="296" spans="1:9" x14ac:dyDescent="0.25">
      <c r="A296" s="301" t="s">
        <v>876</v>
      </c>
      <c r="B296" s="97"/>
      <c r="C296" s="54"/>
      <c r="F296" s="93"/>
    </row>
    <row r="297" spans="1:9" ht="16.5" customHeight="1" x14ac:dyDescent="0.25">
      <c r="A297" s="301" t="s">
        <v>877</v>
      </c>
      <c r="B297" s="26"/>
      <c r="C297" s="317" t="s">
        <v>874</v>
      </c>
      <c r="D297" s="317"/>
      <c r="E297" s="317"/>
      <c r="F297" s="54"/>
      <c r="G297" s="43"/>
      <c r="H297" s="43"/>
      <c r="I297" s="43"/>
    </row>
    <row r="298" spans="1:9" ht="16.5" customHeight="1" x14ac:dyDescent="0.25">
      <c r="A298" s="300" t="s">
        <v>878</v>
      </c>
      <c r="B298" s="19"/>
      <c r="C298" s="198"/>
      <c r="D298" s="299"/>
      <c r="E298" s="299"/>
      <c r="F298" s="242"/>
    </row>
    <row r="299" spans="1:9" x14ac:dyDescent="0.25">
      <c r="A299" s="172"/>
      <c r="B299" s="19"/>
      <c r="C299" s="318" t="s">
        <v>875</v>
      </c>
      <c r="D299" s="318"/>
      <c r="E299" s="318"/>
      <c r="F299" s="253"/>
    </row>
    <row r="300" spans="1:9" x14ac:dyDescent="0.25">
      <c r="A300" s="173"/>
      <c r="B300" s="28"/>
      <c r="C300" s="28"/>
      <c r="D300" s="28"/>
      <c r="E300" s="26"/>
    </row>
    <row r="301" spans="1:9" x14ac:dyDescent="0.25">
      <c r="A301" s="53"/>
      <c r="B301" s="28"/>
      <c r="C301" s="28"/>
      <c r="D301" s="28"/>
      <c r="E301" s="49"/>
      <c r="F301" s="49"/>
      <c r="G301" s="54"/>
      <c r="H301" s="54"/>
      <c r="I301" s="54"/>
    </row>
    <row r="302" spans="1:9" x14ac:dyDescent="0.3">
      <c r="A302" s="1"/>
      <c r="D302" s="28"/>
      <c r="E302" s="175"/>
      <c r="F302" s="49"/>
      <c r="G302" s="163"/>
      <c r="H302" s="163"/>
      <c r="I302" s="163"/>
    </row>
    <row r="303" spans="1:9" x14ac:dyDescent="0.3">
      <c r="A303" s="1"/>
      <c r="D303" s="28"/>
      <c r="E303" s="175"/>
      <c r="F303" s="49"/>
      <c r="G303" s="163"/>
      <c r="H303" s="163"/>
      <c r="I303" s="163"/>
    </row>
    <row r="304" spans="1:9" x14ac:dyDescent="0.25">
      <c r="A304" s="21"/>
    </row>
  </sheetData>
  <mergeCells count="19">
    <mergeCell ref="A199:E199"/>
    <mergeCell ref="A243:E243"/>
    <mergeCell ref="A273:B273"/>
    <mergeCell ref="A275:E275"/>
    <mergeCell ref="A224:E224"/>
    <mergeCell ref="A222:B222"/>
    <mergeCell ref="A2:B2"/>
    <mergeCell ref="A3:B3"/>
    <mergeCell ref="A29:E29"/>
    <mergeCell ref="A197:B197"/>
    <mergeCell ref="A6:E6"/>
    <mergeCell ref="A7:E7"/>
    <mergeCell ref="A241:B241"/>
    <mergeCell ref="A248:B248"/>
    <mergeCell ref="A250:E250"/>
    <mergeCell ref="C297:E297"/>
    <mergeCell ref="C299:E299"/>
    <mergeCell ref="A284:B284"/>
    <mergeCell ref="A286:B286"/>
  </mergeCells>
  <pageMargins left="0.70866141732283472" right="0.70866141732283472" top="0.35433070866141736" bottom="0.35433070866141736" header="0.31496062992125984" footer="0.31496062992125984"/>
  <pageSetup paperSize="9" scale="77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54"/>
  <sheetViews>
    <sheetView view="pageBreakPreview" zoomScale="130" zoomScaleNormal="130" zoomScaleSheetLayoutView="130" workbookViewId="0">
      <pane ySplit="9" topLeftCell="A10" activePane="bottomLeft" state="frozen"/>
      <selection pane="bottomLeft" activeCell="F9" sqref="F9"/>
    </sheetView>
  </sheetViews>
  <sheetFormatPr defaultColWidth="9.140625" defaultRowHeight="13.5" x14ac:dyDescent="0.25"/>
  <cols>
    <col min="1" max="1" width="6.28515625" style="212" customWidth="1"/>
    <col min="2" max="2" width="6.28515625" style="184" customWidth="1"/>
    <col min="3" max="3" width="36.140625" style="219" customWidth="1"/>
    <col min="4" max="4" width="39.140625" style="29" customWidth="1"/>
    <col min="5" max="5" width="8.7109375" style="82" customWidth="1"/>
    <col min="6" max="6" width="13.85546875" style="178" customWidth="1"/>
    <col min="7" max="7" width="9.5703125" style="230" customWidth="1"/>
    <col min="8" max="9" width="10" style="230" customWidth="1"/>
    <col min="10" max="10" width="9.140625" style="72" hidden="1" customWidth="1"/>
    <col min="11" max="11" width="9.140625" style="28"/>
    <col min="12" max="12" width="11" style="28" customWidth="1"/>
    <col min="13" max="16384" width="9.140625" style="28"/>
  </cols>
  <sheetData>
    <row r="1" spans="1:10" s="1" customFormat="1" ht="58.5" customHeight="1" x14ac:dyDescent="0.25">
      <c r="A1" s="251"/>
      <c r="B1" s="251"/>
      <c r="C1" s="42"/>
      <c r="D1" s="92"/>
      <c r="E1" s="92"/>
      <c r="H1" s="19"/>
    </row>
    <row r="2" spans="1:10" s="1" customFormat="1" ht="16.5" x14ac:dyDescent="0.25">
      <c r="A2" s="321" t="s">
        <v>857</v>
      </c>
      <c r="B2" s="321"/>
      <c r="C2" s="321"/>
      <c r="D2" s="92"/>
      <c r="E2" s="92"/>
      <c r="H2" s="19"/>
    </row>
    <row r="3" spans="1:10" s="1" customFormat="1" ht="16.5" customHeight="1" x14ac:dyDescent="0.25">
      <c r="A3" s="322" t="s">
        <v>0</v>
      </c>
      <c r="B3" s="322"/>
      <c r="C3" s="322"/>
      <c r="D3" s="54"/>
      <c r="E3" s="54"/>
      <c r="H3" s="19"/>
    </row>
    <row r="5" spans="1:10" ht="16.5" x14ac:dyDescent="0.25">
      <c r="A5" s="325" t="s">
        <v>868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6.5" x14ac:dyDescent="0.25">
      <c r="A6" s="325" t="s">
        <v>789</v>
      </c>
      <c r="B6" s="325"/>
      <c r="C6" s="325"/>
      <c r="D6" s="325"/>
      <c r="E6" s="325"/>
      <c r="F6" s="325"/>
      <c r="G6" s="325"/>
      <c r="H6" s="325"/>
      <c r="I6" s="325"/>
      <c r="J6" s="325"/>
    </row>
    <row r="8" spans="1:10" ht="49.5" x14ac:dyDescent="0.25">
      <c r="A8" s="326" t="s">
        <v>859</v>
      </c>
      <c r="B8" s="326"/>
      <c r="C8" s="294" t="s">
        <v>860</v>
      </c>
      <c r="D8" s="295" t="s">
        <v>75</v>
      </c>
      <c r="E8" s="296" t="s">
        <v>76</v>
      </c>
      <c r="F8" s="297" t="s">
        <v>324</v>
      </c>
      <c r="G8" s="298" t="s">
        <v>742</v>
      </c>
      <c r="H8" s="298" t="s">
        <v>341</v>
      </c>
      <c r="I8" s="298" t="s">
        <v>743</v>
      </c>
      <c r="J8" s="254" t="s">
        <v>77</v>
      </c>
    </row>
    <row r="9" spans="1:10" x14ac:dyDescent="0.25">
      <c r="A9" s="204" t="s">
        <v>74</v>
      </c>
      <c r="B9" s="179"/>
      <c r="C9" s="214" t="s">
        <v>74</v>
      </c>
      <c r="D9" s="189" t="s">
        <v>74</v>
      </c>
      <c r="E9" s="78" t="s">
        <v>74</v>
      </c>
      <c r="F9" s="197" t="s">
        <v>74</v>
      </c>
      <c r="G9" s="231" t="s">
        <v>74</v>
      </c>
      <c r="H9" s="231" t="s">
        <v>74</v>
      </c>
      <c r="I9" s="231" t="s">
        <v>74</v>
      </c>
      <c r="J9" s="255" t="s">
        <v>74</v>
      </c>
    </row>
    <row r="10" spans="1:10" x14ac:dyDescent="0.25">
      <c r="A10" s="205" t="s">
        <v>78</v>
      </c>
      <c r="B10" s="180" t="s">
        <v>74</v>
      </c>
      <c r="C10" s="215" t="s">
        <v>79</v>
      </c>
      <c r="D10" s="83" t="s">
        <v>74</v>
      </c>
      <c r="E10" s="64" t="s">
        <v>74</v>
      </c>
      <c r="F10" s="61" t="s">
        <v>74</v>
      </c>
      <c r="G10" s="232">
        <f>SUMIF($J$11:$J$135,"..",G11:G135)</f>
        <v>1733000</v>
      </c>
      <c r="H10" s="232">
        <f>SUMIF($J$11:$J$135,"..",H11:H135)</f>
        <v>2079000</v>
      </c>
      <c r="I10" s="269">
        <f>SUMIF($J$11:$J$135,"..",I11:I135)</f>
        <v>1081000</v>
      </c>
      <c r="J10" s="256" t="s">
        <v>74</v>
      </c>
    </row>
    <row r="11" spans="1:10" ht="27" x14ac:dyDescent="0.25">
      <c r="A11" s="118" t="s">
        <v>78</v>
      </c>
      <c r="B11" s="119" t="s">
        <v>74</v>
      </c>
      <c r="C11" s="216" t="s">
        <v>80</v>
      </c>
      <c r="D11" s="88" t="s">
        <v>74</v>
      </c>
      <c r="E11" s="60" t="s">
        <v>74</v>
      </c>
      <c r="F11" s="70" t="s">
        <v>74</v>
      </c>
      <c r="G11" s="122" t="s">
        <v>74</v>
      </c>
      <c r="H11" s="122" t="s">
        <v>74</v>
      </c>
      <c r="I11" s="270" t="s">
        <v>74</v>
      </c>
      <c r="J11" s="257" t="s">
        <v>74</v>
      </c>
    </row>
    <row r="12" spans="1:10" ht="27" x14ac:dyDescent="0.25">
      <c r="A12" s="118" t="s">
        <v>81</v>
      </c>
      <c r="B12" s="119" t="s">
        <v>74</v>
      </c>
      <c r="C12" s="120" t="s">
        <v>715</v>
      </c>
      <c r="D12" s="88" t="s">
        <v>74</v>
      </c>
      <c r="E12" s="44" t="s">
        <v>74</v>
      </c>
      <c r="F12" s="62" t="s">
        <v>74</v>
      </c>
      <c r="G12" s="122" t="s">
        <v>74</v>
      </c>
      <c r="H12" s="122" t="s">
        <v>74</v>
      </c>
      <c r="I12" s="270" t="s">
        <v>74</v>
      </c>
      <c r="J12" s="257" t="s">
        <v>74</v>
      </c>
    </row>
    <row r="13" spans="1:10" x14ac:dyDescent="0.25">
      <c r="A13" s="118" t="s">
        <v>82</v>
      </c>
      <c r="B13" s="119" t="s">
        <v>74</v>
      </c>
      <c r="C13" s="120" t="s">
        <v>716</v>
      </c>
      <c r="D13" s="88" t="s">
        <v>74</v>
      </c>
      <c r="E13" s="44" t="s">
        <v>74</v>
      </c>
      <c r="F13" s="62" t="s">
        <v>74</v>
      </c>
      <c r="G13" s="122" t="s">
        <v>74</v>
      </c>
      <c r="H13" s="122" t="s">
        <v>74</v>
      </c>
      <c r="I13" s="270" t="s">
        <v>74</v>
      </c>
      <c r="J13" s="257" t="s">
        <v>74</v>
      </c>
    </row>
    <row r="14" spans="1:10" x14ac:dyDescent="0.25">
      <c r="A14" s="118" t="s">
        <v>83</v>
      </c>
      <c r="B14" s="119" t="s">
        <v>74</v>
      </c>
      <c r="C14" s="120" t="s">
        <v>717</v>
      </c>
      <c r="D14" s="88" t="s">
        <v>74</v>
      </c>
      <c r="E14" s="44" t="s">
        <v>74</v>
      </c>
      <c r="F14" s="62" t="s">
        <v>74</v>
      </c>
      <c r="G14" s="122">
        <f t="shared" ref="G14:I14" si="0">SUM(G15:G16)</f>
        <v>606000</v>
      </c>
      <c r="H14" s="122">
        <f t="shared" si="0"/>
        <v>406000</v>
      </c>
      <c r="I14" s="270">
        <f t="shared" si="0"/>
        <v>406000</v>
      </c>
      <c r="J14" s="257" t="s">
        <v>276</v>
      </c>
    </row>
    <row r="15" spans="1:10" s="109" customFormat="1" ht="27.75" customHeight="1" x14ac:dyDescent="0.25">
      <c r="A15" s="105" t="s">
        <v>83</v>
      </c>
      <c r="B15" s="106">
        <v>1</v>
      </c>
      <c r="C15" s="98" t="s">
        <v>448</v>
      </c>
      <c r="D15" s="98" t="s">
        <v>447</v>
      </c>
      <c r="E15" s="107">
        <v>3811</v>
      </c>
      <c r="F15" s="85" t="s">
        <v>703</v>
      </c>
      <c r="G15" s="108">
        <v>600000</v>
      </c>
      <c r="H15" s="108">
        <v>400000</v>
      </c>
      <c r="I15" s="271">
        <v>400000</v>
      </c>
      <c r="J15" s="258" t="s">
        <v>718</v>
      </c>
    </row>
    <row r="16" spans="1:10" s="109" customFormat="1" ht="29.25" customHeight="1" x14ac:dyDescent="0.25">
      <c r="A16" s="105" t="s">
        <v>83</v>
      </c>
      <c r="B16" s="106">
        <v>2</v>
      </c>
      <c r="C16" s="98" t="s">
        <v>448</v>
      </c>
      <c r="D16" s="110" t="s">
        <v>449</v>
      </c>
      <c r="E16" s="107">
        <v>3811</v>
      </c>
      <c r="F16" s="85" t="s">
        <v>235</v>
      </c>
      <c r="G16" s="108">
        <v>6000</v>
      </c>
      <c r="H16" s="108">
        <v>6000</v>
      </c>
      <c r="I16" s="271">
        <v>6000</v>
      </c>
      <c r="J16" s="258" t="s">
        <v>184</v>
      </c>
    </row>
    <row r="17" spans="1:10" ht="27" x14ac:dyDescent="0.25">
      <c r="A17" s="118" t="s">
        <v>89</v>
      </c>
      <c r="B17" s="119" t="s">
        <v>74</v>
      </c>
      <c r="C17" s="120" t="s">
        <v>90</v>
      </c>
      <c r="D17" s="88" t="s">
        <v>74</v>
      </c>
      <c r="E17" s="44" t="s">
        <v>74</v>
      </c>
      <c r="F17" s="62" t="s">
        <v>74</v>
      </c>
      <c r="G17" s="122" t="s">
        <v>74</v>
      </c>
      <c r="H17" s="122" t="s">
        <v>74</v>
      </c>
      <c r="I17" s="270" t="s">
        <v>74</v>
      </c>
      <c r="J17" s="257" t="s">
        <v>74</v>
      </c>
    </row>
    <row r="18" spans="1:10" ht="27" x14ac:dyDescent="0.25">
      <c r="A18" s="118" t="s">
        <v>91</v>
      </c>
      <c r="B18" s="119" t="s">
        <v>74</v>
      </c>
      <c r="C18" s="120" t="s">
        <v>334</v>
      </c>
      <c r="D18" s="88" t="s">
        <v>74</v>
      </c>
      <c r="E18" s="44" t="s">
        <v>74</v>
      </c>
      <c r="F18" s="62" t="s">
        <v>74</v>
      </c>
      <c r="G18" s="122" t="s">
        <v>74</v>
      </c>
      <c r="H18" s="122" t="s">
        <v>74</v>
      </c>
      <c r="I18" s="270" t="s">
        <v>74</v>
      </c>
      <c r="J18" s="257" t="s">
        <v>74</v>
      </c>
    </row>
    <row r="19" spans="1:10" x14ac:dyDescent="0.25">
      <c r="A19" s="118" t="s">
        <v>74</v>
      </c>
      <c r="B19" s="119" t="s">
        <v>74</v>
      </c>
      <c r="C19" s="120" t="s">
        <v>92</v>
      </c>
      <c r="D19" s="88" t="s">
        <v>74</v>
      </c>
      <c r="E19" s="44" t="s">
        <v>74</v>
      </c>
      <c r="F19" s="88" t="s">
        <v>74</v>
      </c>
      <c r="G19" s="233">
        <f>SUM(G20:G22)</f>
        <v>24000</v>
      </c>
      <c r="H19" s="233">
        <f>SUM(H20:H22)</f>
        <v>24000</v>
      </c>
      <c r="I19" s="272">
        <f>SUM(I20:I22)</f>
        <v>24000</v>
      </c>
      <c r="J19" s="257" t="s">
        <v>276</v>
      </c>
    </row>
    <row r="20" spans="1:10" x14ac:dyDescent="0.25">
      <c r="A20" s="105" t="s">
        <v>91</v>
      </c>
      <c r="B20" s="106">
        <v>1</v>
      </c>
      <c r="C20" s="110" t="s">
        <v>14</v>
      </c>
      <c r="D20" s="30" t="s">
        <v>74</v>
      </c>
      <c r="E20" s="79">
        <v>3211</v>
      </c>
      <c r="F20" s="52" t="s">
        <v>233</v>
      </c>
      <c r="G20" s="108">
        <v>3000</v>
      </c>
      <c r="H20" s="108">
        <v>3000</v>
      </c>
      <c r="I20" s="271">
        <v>3000</v>
      </c>
      <c r="J20" s="258" t="s">
        <v>718</v>
      </c>
    </row>
    <row r="21" spans="1:10" x14ac:dyDescent="0.25">
      <c r="A21" s="105" t="s">
        <v>91</v>
      </c>
      <c r="B21" s="106">
        <v>2</v>
      </c>
      <c r="C21" s="110" t="s">
        <v>32</v>
      </c>
      <c r="D21" s="30" t="s">
        <v>74</v>
      </c>
      <c r="E21" s="79">
        <v>3241</v>
      </c>
      <c r="F21" s="52" t="s">
        <v>233</v>
      </c>
      <c r="G21" s="108">
        <v>1000</v>
      </c>
      <c r="H21" s="108">
        <v>1000</v>
      </c>
      <c r="I21" s="271">
        <v>1000</v>
      </c>
      <c r="J21" s="258" t="s">
        <v>718</v>
      </c>
    </row>
    <row r="22" spans="1:10" x14ac:dyDescent="0.25">
      <c r="A22" s="105" t="s">
        <v>91</v>
      </c>
      <c r="B22" s="106">
        <v>3</v>
      </c>
      <c r="C22" s="98" t="s">
        <v>51</v>
      </c>
      <c r="D22" s="30" t="s">
        <v>769</v>
      </c>
      <c r="E22" s="79">
        <v>3811</v>
      </c>
      <c r="F22" s="52" t="s">
        <v>233</v>
      </c>
      <c r="G22" s="108">
        <v>20000</v>
      </c>
      <c r="H22" s="108">
        <v>20000</v>
      </c>
      <c r="I22" s="271">
        <v>20000</v>
      </c>
      <c r="J22" s="258" t="s">
        <v>718</v>
      </c>
    </row>
    <row r="23" spans="1:10" x14ac:dyDescent="0.25">
      <c r="A23" s="206" t="s">
        <v>74</v>
      </c>
      <c r="B23" s="119" t="s">
        <v>74</v>
      </c>
      <c r="C23" s="217" t="s">
        <v>450</v>
      </c>
      <c r="D23" s="100" t="s">
        <v>74</v>
      </c>
      <c r="E23" s="101" t="s">
        <v>74</v>
      </c>
      <c r="F23" s="102" t="s">
        <v>74</v>
      </c>
      <c r="G23" s="234">
        <f t="shared" ref="G23:I23" si="1">SUM(G24:G27)</f>
        <v>51000</v>
      </c>
      <c r="H23" s="234">
        <f t="shared" si="1"/>
        <v>51000</v>
      </c>
      <c r="I23" s="273">
        <f t="shared" si="1"/>
        <v>51000</v>
      </c>
      <c r="J23" s="259" t="s">
        <v>276</v>
      </c>
    </row>
    <row r="24" spans="1:10" x14ac:dyDescent="0.25">
      <c r="A24" s="105" t="s">
        <v>91</v>
      </c>
      <c r="B24" s="106">
        <v>4</v>
      </c>
      <c r="C24" s="110" t="s">
        <v>519</v>
      </c>
      <c r="D24" s="30" t="s">
        <v>74</v>
      </c>
      <c r="E24" s="79">
        <v>3211</v>
      </c>
      <c r="F24" s="52" t="s">
        <v>233</v>
      </c>
      <c r="G24" s="108">
        <v>9000</v>
      </c>
      <c r="H24" s="108">
        <v>9000</v>
      </c>
      <c r="I24" s="271">
        <v>9000</v>
      </c>
      <c r="J24" s="258" t="s">
        <v>718</v>
      </c>
    </row>
    <row r="25" spans="1:10" x14ac:dyDescent="0.25">
      <c r="A25" s="105" t="s">
        <v>91</v>
      </c>
      <c r="B25" s="106">
        <v>5</v>
      </c>
      <c r="C25" s="110" t="s">
        <v>29</v>
      </c>
      <c r="D25" s="31" t="s">
        <v>265</v>
      </c>
      <c r="E25" s="77">
        <v>3237</v>
      </c>
      <c r="F25" s="52" t="s">
        <v>233</v>
      </c>
      <c r="G25" s="108">
        <v>22000</v>
      </c>
      <c r="H25" s="108">
        <v>22000</v>
      </c>
      <c r="I25" s="271">
        <v>22000</v>
      </c>
      <c r="J25" s="258" t="s">
        <v>718</v>
      </c>
    </row>
    <row r="26" spans="1:10" x14ac:dyDescent="0.25">
      <c r="A26" s="105" t="s">
        <v>91</v>
      </c>
      <c r="B26" s="106">
        <v>6</v>
      </c>
      <c r="C26" s="110" t="s">
        <v>35</v>
      </c>
      <c r="D26" s="31" t="s">
        <v>495</v>
      </c>
      <c r="E26" s="77">
        <v>3293</v>
      </c>
      <c r="F26" s="52" t="s">
        <v>233</v>
      </c>
      <c r="G26" s="108">
        <v>15000</v>
      </c>
      <c r="H26" s="108">
        <v>15000</v>
      </c>
      <c r="I26" s="271">
        <v>15000</v>
      </c>
      <c r="J26" s="258" t="s">
        <v>718</v>
      </c>
    </row>
    <row r="27" spans="1:10" x14ac:dyDescent="0.25">
      <c r="A27" s="105" t="s">
        <v>91</v>
      </c>
      <c r="B27" s="106">
        <v>7</v>
      </c>
      <c r="C27" s="110" t="s">
        <v>451</v>
      </c>
      <c r="D27" s="31" t="s">
        <v>496</v>
      </c>
      <c r="E27" s="77">
        <v>3235</v>
      </c>
      <c r="F27" s="52" t="s">
        <v>233</v>
      </c>
      <c r="G27" s="108">
        <v>5000</v>
      </c>
      <c r="H27" s="108">
        <v>5000</v>
      </c>
      <c r="I27" s="271">
        <v>5000</v>
      </c>
      <c r="J27" s="258" t="s">
        <v>718</v>
      </c>
    </row>
    <row r="28" spans="1:10" x14ac:dyDescent="0.25">
      <c r="A28" s="206" t="s">
        <v>74</v>
      </c>
      <c r="B28" s="119" t="s">
        <v>74</v>
      </c>
      <c r="C28" s="217" t="s">
        <v>454</v>
      </c>
      <c r="D28" s="100" t="s">
        <v>74</v>
      </c>
      <c r="E28" s="103" t="s">
        <v>74</v>
      </c>
      <c r="F28" s="102" t="s">
        <v>74</v>
      </c>
      <c r="G28" s="234">
        <f t="shared" ref="G28:I28" si="2">SUM(G29:G32)</f>
        <v>33000</v>
      </c>
      <c r="H28" s="234">
        <f t="shared" si="2"/>
        <v>33000</v>
      </c>
      <c r="I28" s="273">
        <f t="shared" si="2"/>
        <v>33000</v>
      </c>
      <c r="J28" s="259" t="s">
        <v>276</v>
      </c>
    </row>
    <row r="29" spans="1:10" x14ac:dyDescent="0.25">
      <c r="A29" s="105" t="s">
        <v>91</v>
      </c>
      <c r="B29" s="106">
        <v>8</v>
      </c>
      <c r="C29" s="110" t="s">
        <v>452</v>
      </c>
      <c r="D29" s="30" t="s">
        <v>74</v>
      </c>
      <c r="E29" s="77">
        <v>3293</v>
      </c>
      <c r="F29" s="52" t="s">
        <v>233</v>
      </c>
      <c r="G29" s="108">
        <v>2000</v>
      </c>
      <c r="H29" s="108">
        <v>2000</v>
      </c>
      <c r="I29" s="271">
        <v>2000</v>
      </c>
      <c r="J29" s="258" t="s">
        <v>456</v>
      </c>
    </row>
    <row r="30" spans="1:10" x14ac:dyDescent="0.25">
      <c r="A30" s="105" t="s">
        <v>91</v>
      </c>
      <c r="B30" s="106">
        <v>9</v>
      </c>
      <c r="C30" s="110" t="s">
        <v>31</v>
      </c>
      <c r="D30" s="30" t="s">
        <v>335</v>
      </c>
      <c r="E30" s="77">
        <v>3239</v>
      </c>
      <c r="F30" s="52" t="s">
        <v>233</v>
      </c>
      <c r="G30" s="108">
        <v>10000</v>
      </c>
      <c r="H30" s="108">
        <v>10000</v>
      </c>
      <c r="I30" s="271">
        <v>10000</v>
      </c>
      <c r="J30" s="260" t="s">
        <v>456</v>
      </c>
    </row>
    <row r="31" spans="1:10" x14ac:dyDescent="0.25">
      <c r="A31" s="105" t="s">
        <v>91</v>
      </c>
      <c r="B31" s="106">
        <v>10</v>
      </c>
      <c r="C31" s="110" t="s">
        <v>451</v>
      </c>
      <c r="D31" s="30" t="s">
        <v>74</v>
      </c>
      <c r="E31" s="77">
        <v>3235</v>
      </c>
      <c r="F31" s="52" t="s">
        <v>233</v>
      </c>
      <c r="G31" s="108">
        <v>10000</v>
      </c>
      <c r="H31" s="108">
        <v>10000</v>
      </c>
      <c r="I31" s="271">
        <v>10000</v>
      </c>
      <c r="J31" s="260" t="s">
        <v>456</v>
      </c>
    </row>
    <row r="32" spans="1:10" s="109" customFormat="1" ht="27" x14ac:dyDescent="0.25">
      <c r="A32" s="105" t="s">
        <v>91</v>
      </c>
      <c r="B32" s="106">
        <v>11</v>
      </c>
      <c r="C32" s="98" t="s">
        <v>51</v>
      </c>
      <c r="D32" s="110" t="s">
        <v>453</v>
      </c>
      <c r="E32" s="107">
        <v>3811</v>
      </c>
      <c r="F32" s="85" t="s">
        <v>235</v>
      </c>
      <c r="G32" s="108">
        <v>11000</v>
      </c>
      <c r="H32" s="108">
        <v>11000</v>
      </c>
      <c r="I32" s="271">
        <v>11000</v>
      </c>
      <c r="J32" s="258" t="s">
        <v>94</v>
      </c>
    </row>
    <row r="33" spans="1:10" ht="40.5" x14ac:dyDescent="0.25">
      <c r="A33" s="118" t="s">
        <v>95</v>
      </c>
      <c r="B33" s="119" t="s">
        <v>74</v>
      </c>
      <c r="C33" s="120" t="s">
        <v>300</v>
      </c>
      <c r="D33" s="88" t="s">
        <v>74</v>
      </c>
      <c r="E33" s="44" t="s">
        <v>74</v>
      </c>
      <c r="F33" s="62" t="s">
        <v>74</v>
      </c>
      <c r="G33" s="122">
        <f t="shared" ref="G33:I33" si="3">SUM(G34:G37)</f>
        <v>70000</v>
      </c>
      <c r="H33" s="122">
        <f t="shared" si="3"/>
        <v>70000</v>
      </c>
      <c r="I33" s="270">
        <f t="shared" si="3"/>
        <v>70000</v>
      </c>
      <c r="J33" s="257" t="s">
        <v>276</v>
      </c>
    </row>
    <row r="34" spans="1:10" s="109" customFormat="1" ht="54" x14ac:dyDescent="0.25">
      <c r="A34" s="105" t="s">
        <v>95</v>
      </c>
      <c r="B34" s="106">
        <v>1</v>
      </c>
      <c r="C34" s="110" t="s">
        <v>519</v>
      </c>
      <c r="D34" s="110" t="s">
        <v>289</v>
      </c>
      <c r="E34" s="107">
        <v>3211</v>
      </c>
      <c r="F34" s="85" t="s">
        <v>233</v>
      </c>
      <c r="G34" s="108">
        <v>30000</v>
      </c>
      <c r="H34" s="108">
        <v>30000</v>
      </c>
      <c r="I34" s="271">
        <v>30000</v>
      </c>
      <c r="J34" s="258" t="s">
        <v>94</v>
      </c>
    </row>
    <row r="35" spans="1:10" s="109" customFormat="1" ht="67.5" x14ac:dyDescent="0.25">
      <c r="A35" s="105" t="s">
        <v>95</v>
      </c>
      <c r="B35" s="106">
        <v>2</v>
      </c>
      <c r="C35" s="110" t="s">
        <v>497</v>
      </c>
      <c r="D35" s="110" t="s">
        <v>498</v>
      </c>
      <c r="E35" s="107">
        <v>3241</v>
      </c>
      <c r="F35" s="85" t="s">
        <v>233</v>
      </c>
      <c r="G35" s="108">
        <v>15000</v>
      </c>
      <c r="H35" s="108">
        <v>15000</v>
      </c>
      <c r="I35" s="271">
        <v>15000</v>
      </c>
      <c r="J35" s="258" t="s">
        <v>94</v>
      </c>
    </row>
    <row r="36" spans="1:10" x14ac:dyDescent="0.25">
      <c r="A36" s="105" t="s">
        <v>95</v>
      </c>
      <c r="B36" s="106">
        <v>3</v>
      </c>
      <c r="C36" s="110" t="s">
        <v>512</v>
      </c>
      <c r="D36" s="31" t="s">
        <v>470</v>
      </c>
      <c r="E36" s="77">
        <v>3239</v>
      </c>
      <c r="F36" s="52" t="s">
        <v>233</v>
      </c>
      <c r="G36" s="108">
        <v>20000</v>
      </c>
      <c r="H36" s="108">
        <v>20000</v>
      </c>
      <c r="I36" s="271">
        <v>20000</v>
      </c>
      <c r="J36" s="260" t="s">
        <v>94</v>
      </c>
    </row>
    <row r="37" spans="1:10" s="109" customFormat="1" ht="27" x14ac:dyDescent="0.25">
      <c r="A37" s="105" t="s">
        <v>95</v>
      </c>
      <c r="B37" s="106">
        <v>4</v>
      </c>
      <c r="C37" s="110" t="s">
        <v>35</v>
      </c>
      <c r="D37" s="110" t="s">
        <v>499</v>
      </c>
      <c r="E37" s="107">
        <v>3293</v>
      </c>
      <c r="F37" s="85" t="s">
        <v>233</v>
      </c>
      <c r="G37" s="108">
        <v>5000</v>
      </c>
      <c r="H37" s="108">
        <v>5000</v>
      </c>
      <c r="I37" s="271">
        <v>5000</v>
      </c>
      <c r="J37" s="258" t="s">
        <v>94</v>
      </c>
    </row>
    <row r="38" spans="1:10" ht="27" x14ac:dyDescent="0.25">
      <c r="A38" s="118" t="s">
        <v>290</v>
      </c>
      <c r="B38" s="119" t="s">
        <v>74</v>
      </c>
      <c r="C38" s="218" t="s">
        <v>291</v>
      </c>
      <c r="D38" s="88" t="s">
        <v>74</v>
      </c>
      <c r="E38" s="44" t="s">
        <v>74</v>
      </c>
      <c r="F38" s="62" t="s">
        <v>74</v>
      </c>
      <c r="G38" s="122" t="s">
        <v>74</v>
      </c>
      <c r="H38" s="122" t="s">
        <v>74</v>
      </c>
      <c r="I38" s="270" t="s">
        <v>74</v>
      </c>
      <c r="J38" s="257" t="s">
        <v>74</v>
      </c>
    </row>
    <row r="39" spans="1:10" x14ac:dyDescent="0.25">
      <c r="A39" s="118" t="s">
        <v>292</v>
      </c>
      <c r="B39" s="119" t="s">
        <v>74</v>
      </c>
      <c r="C39" s="120" t="s">
        <v>97</v>
      </c>
      <c r="D39" s="35" t="s">
        <v>74</v>
      </c>
      <c r="E39" s="44" t="s">
        <v>74</v>
      </c>
      <c r="F39" s="62" t="s">
        <v>74</v>
      </c>
      <c r="G39" s="122">
        <f t="shared" ref="G39:I39" si="4">SUM(G40:G66)</f>
        <v>426000</v>
      </c>
      <c r="H39" s="122">
        <f t="shared" si="4"/>
        <v>0</v>
      </c>
      <c r="I39" s="270">
        <f t="shared" si="4"/>
        <v>0</v>
      </c>
      <c r="J39" s="257" t="s">
        <v>276</v>
      </c>
    </row>
    <row r="40" spans="1:10" x14ac:dyDescent="0.25">
      <c r="A40" s="105" t="s">
        <v>292</v>
      </c>
      <c r="B40" s="106">
        <v>1</v>
      </c>
      <c r="C40" s="50" t="s">
        <v>32</v>
      </c>
      <c r="D40" s="36" t="s">
        <v>244</v>
      </c>
      <c r="E40" s="77">
        <v>3241</v>
      </c>
      <c r="F40" s="52" t="s">
        <v>234</v>
      </c>
      <c r="G40" s="108">
        <v>108000</v>
      </c>
      <c r="H40" s="108">
        <v>0</v>
      </c>
      <c r="I40" s="271">
        <v>0</v>
      </c>
      <c r="J40" s="260" t="s">
        <v>677</v>
      </c>
    </row>
    <row r="41" spans="1:10" s="109" customFormat="1" ht="27" x14ac:dyDescent="0.25">
      <c r="A41" s="105" t="s">
        <v>292</v>
      </c>
      <c r="B41" s="106">
        <v>2</v>
      </c>
      <c r="C41" s="50" t="s">
        <v>32</v>
      </c>
      <c r="D41" s="89" t="s">
        <v>294</v>
      </c>
      <c r="E41" s="107">
        <v>3241</v>
      </c>
      <c r="F41" s="52" t="s">
        <v>234</v>
      </c>
      <c r="G41" s="108">
        <v>45000</v>
      </c>
      <c r="H41" s="108">
        <v>0</v>
      </c>
      <c r="I41" s="271">
        <v>0</v>
      </c>
      <c r="J41" s="260" t="s">
        <v>677</v>
      </c>
    </row>
    <row r="42" spans="1:10" s="109" customFormat="1" ht="27" x14ac:dyDescent="0.25">
      <c r="A42" s="105" t="s">
        <v>292</v>
      </c>
      <c r="B42" s="106">
        <v>3</v>
      </c>
      <c r="C42" s="110" t="s">
        <v>512</v>
      </c>
      <c r="D42" s="98" t="s">
        <v>500</v>
      </c>
      <c r="E42" s="107">
        <v>3239</v>
      </c>
      <c r="F42" s="52" t="s">
        <v>234</v>
      </c>
      <c r="G42" s="108">
        <v>6000</v>
      </c>
      <c r="H42" s="108">
        <v>0</v>
      </c>
      <c r="I42" s="271">
        <v>0</v>
      </c>
      <c r="J42" s="260" t="s">
        <v>677</v>
      </c>
    </row>
    <row r="43" spans="1:10" s="109" customFormat="1" ht="27" x14ac:dyDescent="0.25">
      <c r="A43" s="105" t="s">
        <v>292</v>
      </c>
      <c r="B43" s="106">
        <v>4</v>
      </c>
      <c r="C43" s="111" t="s">
        <v>14</v>
      </c>
      <c r="D43" s="110" t="s">
        <v>501</v>
      </c>
      <c r="E43" s="112">
        <v>3211</v>
      </c>
      <c r="F43" s="52" t="s">
        <v>234</v>
      </c>
      <c r="G43" s="108">
        <v>4000</v>
      </c>
      <c r="H43" s="108">
        <v>0</v>
      </c>
      <c r="I43" s="271">
        <v>0</v>
      </c>
      <c r="J43" s="260" t="s">
        <v>677</v>
      </c>
    </row>
    <row r="44" spans="1:10" ht="27" x14ac:dyDescent="0.25">
      <c r="A44" s="105" t="s">
        <v>292</v>
      </c>
      <c r="B44" s="106">
        <v>5</v>
      </c>
      <c r="C44" s="111" t="s">
        <v>14</v>
      </c>
      <c r="D44" s="30" t="s">
        <v>690</v>
      </c>
      <c r="E44" s="77">
        <v>3211</v>
      </c>
      <c r="F44" s="52" t="s">
        <v>234</v>
      </c>
      <c r="G44" s="108">
        <v>2000</v>
      </c>
      <c r="H44" s="108">
        <v>0</v>
      </c>
      <c r="I44" s="271">
        <v>0</v>
      </c>
      <c r="J44" s="260" t="s">
        <v>677</v>
      </c>
    </row>
    <row r="45" spans="1:10" s="109" customFormat="1" ht="29.25" customHeight="1" x14ac:dyDescent="0.25">
      <c r="A45" s="105" t="s">
        <v>292</v>
      </c>
      <c r="B45" s="106">
        <v>6</v>
      </c>
      <c r="C45" s="111" t="s">
        <v>23</v>
      </c>
      <c r="D45" s="110" t="s">
        <v>502</v>
      </c>
      <c r="E45" s="107">
        <v>3231</v>
      </c>
      <c r="F45" s="52" t="s">
        <v>234</v>
      </c>
      <c r="G45" s="108">
        <v>12000</v>
      </c>
      <c r="H45" s="108">
        <v>0</v>
      </c>
      <c r="I45" s="271">
        <v>0</v>
      </c>
      <c r="J45" s="260" t="s">
        <v>677</v>
      </c>
    </row>
    <row r="46" spans="1:10" s="109" customFormat="1" ht="27" x14ac:dyDescent="0.25">
      <c r="A46" s="105" t="s">
        <v>292</v>
      </c>
      <c r="B46" s="106">
        <v>7</v>
      </c>
      <c r="C46" s="110" t="s">
        <v>504</v>
      </c>
      <c r="D46" s="110" t="s">
        <v>503</v>
      </c>
      <c r="E46" s="107">
        <v>4223</v>
      </c>
      <c r="F46" s="85" t="s">
        <v>703</v>
      </c>
      <c r="G46" s="108">
        <v>20000</v>
      </c>
      <c r="H46" s="108">
        <v>0</v>
      </c>
      <c r="I46" s="271">
        <v>0</v>
      </c>
      <c r="J46" s="260" t="s">
        <v>677</v>
      </c>
    </row>
    <row r="47" spans="1:10" s="109" customFormat="1" ht="27" x14ac:dyDescent="0.25">
      <c r="A47" s="105" t="s">
        <v>292</v>
      </c>
      <c r="B47" s="106">
        <v>8</v>
      </c>
      <c r="C47" s="110" t="s">
        <v>319</v>
      </c>
      <c r="D47" s="98" t="s">
        <v>505</v>
      </c>
      <c r="E47" s="107">
        <v>3225</v>
      </c>
      <c r="F47" s="85" t="s">
        <v>703</v>
      </c>
      <c r="G47" s="108">
        <v>50000</v>
      </c>
      <c r="H47" s="108">
        <v>0</v>
      </c>
      <c r="I47" s="271">
        <v>0</v>
      </c>
      <c r="J47" s="260" t="s">
        <v>677</v>
      </c>
    </row>
    <row r="48" spans="1:10" s="109" customFormat="1" ht="27" x14ac:dyDescent="0.25">
      <c r="A48" s="105" t="s">
        <v>292</v>
      </c>
      <c r="B48" s="106">
        <v>9</v>
      </c>
      <c r="C48" s="89" t="s">
        <v>51</v>
      </c>
      <c r="D48" s="110" t="s">
        <v>691</v>
      </c>
      <c r="E48" s="107">
        <v>3811</v>
      </c>
      <c r="F48" s="85" t="s">
        <v>703</v>
      </c>
      <c r="G48" s="108">
        <v>60000</v>
      </c>
      <c r="H48" s="108">
        <v>0</v>
      </c>
      <c r="I48" s="271">
        <v>0</v>
      </c>
      <c r="J48" s="260" t="s">
        <v>677</v>
      </c>
    </row>
    <row r="49" spans="1:10" x14ac:dyDescent="0.25">
      <c r="A49" s="105" t="s">
        <v>292</v>
      </c>
      <c r="B49" s="106">
        <v>10</v>
      </c>
      <c r="C49" s="89" t="s">
        <v>18</v>
      </c>
      <c r="D49" s="31" t="s">
        <v>255</v>
      </c>
      <c r="E49" s="77">
        <v>3221</v>
      </c>
      <c r="F49" s="52" t="s">
        <v>234</v>
      </c>
      <c r="G49" s="108">
        <v>22000</v>
      </c>
      <c r="H49" s="108">
        <v>0</v>
      </c>
      <c r="I49" s="271">
        <v>0</v>
      </c>
      <c r="J49" s="260" t="s">
        <v>677</v>
      </c>
    </row>
    <row r="50" spans="1:10" x14ac:dyDescent="0.25">
      <c r="A50" s="105" t="s">
        <v>292</v>
      </c>
      <c r="B50" s="106">
        <v>11</v>
      </c>
      <c r="C50" s="89" t="s">
        <v>18</v>
      </c>
      <c r="D50" s="22" t="s">
        <v>104</v>
      </c>
      <c r="E50" s="77">
        <v>3221</v>
      </c>
      <c r="F50" s="52" t="s">
        <v>234</v>
      </c>
      <c r="G50" s="108">
        <v>11000</v>
      </c>
      <c r="H50" s="108">
        <v>0</v>
      </c>
      <c r="I50" s="271">
        <v>0</v>
      </c>
      <c r="J50" s="260" t="s">
        <v>677</v>
      </c>
    </row>
    <row r="51" spans="1:10" s="109" customFormat="1" ht="27" x14ac:dyDescent="0.25">
      <c r="A51" s="105" t="s">
        <v>292</v>
      </c>
      <c r="B51" s="106">
        <v>12</v>
      </c>
      <c r="C51" s="111" t="s">
        <v>256</v>
      </c>
      <c r="D51" s="111" t="s">
        <v>241</v>
      </c>
      <c r="E51" s="107">
        <v>3221</v>
      </c>
      <c r="F51" s="52" t="s">
        <v>234</v>
      </c>
      <c r="G51" s="108">
        <v>5000</v>
      </c>
      <c r="H51" s="108">
        <v>0</v>
      </c>
      <c r="I51" s="271">
        <v>0</v>
      </c>
      <c r="J51" s="260" t="s">
        <v>677</v>
      </c>
    </row>
    <row r="52" spans="1:10" x14ac:dyDescent="0.25">
      <c r="A52" s="105" t="s">
        <v>292</v>
      </c>
      <c r="B52" s="106">
        <v>13</v>
      </c>
      <c r="C52" s="111" t="s">
        <v>506</v>
      </c>
      <c r="D52" s="22" t="s">
        <v>239</v>
      </c>
      <c r="E52" s="80">
        <v>3225</v>
      </c>
      <c r="F52" s="52" t="s">
        <v>234</v>
      </c>
      <c r="G52" s="108">
        <v>1000</v>
      </c>
      <c r="H52" s="108">
        <v>0</v>
      </c>
      <c r="I52" s="271">
        <v>0</v>
      </c>
      <c r="J52" s="260" t="s">
        <v>677</v>
      </c>
    </row>
    <row r="53" spans="1:10" s="109" customFormat="1" x14ac:dyDescent="0.25">
      <c r="A53" s="105" t="s">
        <v>292</v>
      </c>
      <c r="B53" s="106">
        <v>14</v>
      </c>
      <c r="C53" s="89" t="s">
        <v>18</v>
      </c>
      <c r="D53" s="98" t="s">
        <v>507</v>
      </c>
      <c r="E53" s="107">
        <v>3221</v>
      </c>
      <c r="F53" s="52" t="s">
        <v>234</v>
      </c>
      <c r="G53" s="108">
        <v>2000</v>
      </c>
      <c r="H53" s="108">
        <v>0</v>
      </c>
      <c r="I53" s="271">
        <v>0</v>
      </c>
      <c r="J53" s="260" t="s">
        <v>677</v>
      </c>
    </row>
    <row r="54" spans="1:10" x14ac:dyDescent="0.25">
      <c r="A54" s="105" t="s">
        <v>292</v>
      </c>
      <c r="B54" s="106">
        <v>15</v>
      </c>
      <c r="C54" s="89" t="s">
        <v>18</v>
      </c>
      <c r="D54" s="31" t="s">
        <v>508</v>
      </c>
      <c r="E54" s="77">
        <v>3221</v>
      </c>
      <c r="F54" s="52" t="s">
        <v>234</v>
      </c>
      <c r="G54" s="108">
        <v>2000</v>
      </c>
      <c r="H54" s="108">
        <v>0</v>
      </c>
      <c r="I54" s="271">
        <v>0</v>
      </c>
      <c r="J54" s="260" t="s">
        <v>677</v>
      </c>
    </row>
    <row r="55" spans="1:10" s="109" customFormat="1" ht="27" x14ac:dyDescent="0.25">
      <c r="A55" s="105" t="s">
        <v>292</v>
      </c>
      <c r="B55" s="106">
        <v>16</v>
      </c>
      <c r="C55" s="89" t="s">
        <v>27</v>
      </c>
      <c r="D55" s="98" t="s">
        <v>509</v>
      </c>
      <c r="E55" s="107">
        <v>3235</v>
      </c>
      <c r="F55" s="52" t="s">
        <v>234</v>
      </c>
      <c r="G55" s="108">
        <v>18000</v>
      </c>
      <c r="H55" s="108">
        <v>0</v>
      </c>
      <c r="I55" s="271">
        <v>0</v>
      </c>
      <c r="J55" s="260" t="s">
        <v>677</v>
      </c>
    </row>
    <row r="56" spans="1:10" x14ac:dyDescent="0.25">
      <c r="A56" s="105" t="s">
        <v>292</v>
      </c>
      <c r="B56" s="106">
        <v>17</v>
      </c>
      <c r="C56" s="89" t="s">
        <v>25</v>
      </c>
      <c r="D56" s="31" t="s">
        <v>510</v>
      </c>
      <c r="E56" s="77">
        <v>3233</v>
      </c>
      <c r="F56" s="52" t="s">
        <v>234</v>
      </c>
      <c r="G56" s="108">
        <v>2000</v>
      </c>
      <c r="H56" s="108">
        <v>0</v>
      </c>
      <c r="I56" s="271">
        <v>0</v>
      </c>
      <c r="J56" s="260" t="s">
        <v>677</v>
      </c>
    </row>
    <row r="57" spans="1:10" x14ac:dyDescent="0.25">
      <c r="A57" s="105" t="s">
        <v>292</v>
      </c>
      <c r="B57" s="106">
        <v>18</v>
      </c>
      <c r="C57" s="110" t="s">
        <v>512</v>
      </c>
      <c r="D57" s="31" t="s">
        <v>511</v>
      </c>
      <c r="E57" s="77">
        <v>3239</v>
      </c>
      <c r="F57" s="52" t="s">
        <v>234</v>
      </c>
      <c r="G57" s="108">
        <v>3000</v>
      </c>
      <c r="H57" s="108">
        <v>0</v>
      </c>
      <c r="I57" s="271">
        <v>0</v>
      </c>
      <c r="J57" s="260" t="s">
        <v>677</v>
      </c>
    </row>
    <row r="58" spans="1:10" s="109" customFormat="1" ht="27" x14ac:dyDescent="0.25">
      <c r="A58" s="105" t="s">
        <v>292</v>
      </c>
      <c r="B58" s="106">
        <v>19</v>
      </c>
      <c r="C58" s="89" t="s">
        <v>25</v>
      </c>
      <c r="D58" s="89" t="s">
        <v>242</v>
      </c>
      <c r="E58" s="107">
        <v>3233</v>
      </c>
      <c r="F58" s="52" t="s">
        <v>234</v>
      </c>
      <c r="G58" s="108">
        <v>5000</v>
      </c>
      <c r="H58" s="108">
        <v>0</v>
      </c>
      <c r="I58" s="271">
        <v>0</v>
      </c>
      <c r="J58" s="260" t="s">
        <v>677</v>
      </c>
    </row>
    <row r="59" spans="1:10" x14ac:dyDescent="0.25">
      <c r="A59" s="105" t="s">
        <v>292</v>
      </c>
      <c r="B59" s="106">
        <v>20</v>
      </c>
      <c r="C59" s="89" t="s">
        <v>29</v>
      </c>
      <c r="D59" s="36" t="s">
        <v>513</v>
      </c>
      <c r="E59" s="77">
        <v>3237</v>
      </c>
      <c r="F59" s="52" t="s">
        <v>234</v>
      </c>
      <c r="G59" s="108">
        <v>1000</v>
      </c>
      <c r="H59" s="108">
        <v>0</v>
      </c>
      <c r="I59" s="271">
        <v>0</v>
      </c>
      <c r="J59" s="260" t="s">
        <v>677</v>
      </c>
    </row>
    <row r="60" spans="1:10" x14ac:dyDescent="0.25">
      <c r="A60" s="105" t="s">
        <v>292</v>
      </c>
      <c r="B60" s="106">
        <v>21</v>
      </c>
      <c r="C60" s="89" t="s">
        <v>29</v>
      </c>
      <c r="D60" s="31" t="s">
        <v>514</v>
      </c>
      <c r="E60" s="77">
        <v>3237</v>
      </c>
      <c r="F60" s="52" t="s">
        <v>234</v>
      </c>
      <c r="G60" s="108">
        <v>10000</v>
      </c>
      <c r="H60" s="108">
        <v>0</v>
      </c>
      <c r="I60" s="271">
        <v>0</v>
      </c>
      <c r="J60" s="260" t="s">
        <v>677</v>
      </c>
    </row>
    <row r="61" spans="1:10" x14ac:dyDescent="0.25">
      <c r="A61" s="105" t="s">
        <v>292</v>
      </c>
      <c r="B61" s="106">
        <v>22</v>
      </c>
      <c r="C61" s="219" t="s">
        <v>26</v>
      </c>
      <c r="D61" s="36" t="s">
        <v>100</v>
      </c>
      <c r="E61" s="77">
        <v>3234</v>
      </c>
      <c r="F61" s="52" t="s">
        <v>234</v>
      </c>
      <c r="G61" s="108">
        <v>3000</v>
      </c>
      <c r="H61" s="108">
        <v>0</v>
      </c>
      <c r="I61" s="271">
        <v>0</v>
      </c>
      <c r="J61" s="260" t="s">
        <v>677</v>
      </c>
    </row>
    <row r="62" spans="1:10" x14ac:dyDescent="0.25">
      <c r="A62" s="105" t="s">
        <v>292</v>
      </c>
      <c r="B62" s="106">
        <v>23</v>
      </c>
      <c r="C62" s="219" t="s">
        <v>515</v>
      </c>
      <c r="D62" s="36" t="s">
        <v>101</v>
      </c>
      <c r="E62" s="77">
        <v>3236</v>
      </c>
      <c r="F62" s="52" t="s">
        <v>234</v>
      </c>
      <c r="G62" s="108">
        <v>5000</v>
      </c>
      <c r="H62" s="108">
        <v>0</v>
      </c>
      <c r="I62" s="271">
        <v>0</v>
      </c>
      <c r="J62" s="260" t="s">
        <v>677</v>
      </c>
    </row>
    <row r="63" spans="1:10" x14ac:dyDescent="0.25">
      <c r="A63" s="105" t="s">
        <v>292</v>
      </c>
      <c r="B63" s="106">
        <v>24</v>
      </c>
      <c r="C63" s="111" t="s">
        <v>240</v>
      </c>
      <c r="D63" s="30" t="s">
        <v>516</v>
      </c>
      <c r="E63" s="77">
        <v>3292</v>
      </c>
      <c r="F63" s="52" t="s">
        <v>234</v>
      </c>
      <c r="G63" s="108">
        <v>6000</v>
      </c>
      <c r="H63" s="108">
        <v>0</v>
      </c>
      <c r="I63" s="271">
        <v>0</v>
      </c>
      <c r="J63" s="260" t="s">
        <v>677</v>
      </c>
    </row>
    <row r="64" spans="1:10" s="109" customFormat="1" ht="27" x14ac:dyDescent="0.25">
      <c r="A64" s="105" t="s">
        <v>292</v>
      </c>
      <c r="B64" s="106">
        <v>25</v>
      </c>
      <c r="C64" s="98" t="s">
        <v>51</v>
      </c>
      <c r="D64" s="113" t="s">
        <v>517</v>
      </c>
      <c r="E64" s="112">
        <v>3811</v>
      </c>
      <c r="F64" s="52" t="s">
        <v>234</v>
      </c>
      <c r="G64" s="108">
        <v>12000</v>
      </c>
      <c r="H64" s="108">
        <v>0</v>
      </c>
      <c r="I64" s="271">
        <v>0</v>
      </c>
      <c r="J64" s="260" t="s">
        <v>677</v>
      </c>
    </row>
    <row r="65" spans="1:10" s="109" customFormat="1" ht="27" x14ac:dyDescent="0.25">
      <c r="A65" s="105" t="s">
        <v>292</v>
      </c>
      <c r="B65" s="106">
        <v>26</v>
      </c>
      <c r="C65" s="98" t="s">
        <v>51</v>
      </c>
      <c r="D65" s="111" t="s">
        <v>518</v>
      </c>
      <c r="E65" s="112">
        <v>3811</v>
      </c>
      <c r="F65" s="52" t="s">
        <v>234</v>
      </c>
      <c r="G65" s="108">
        <v>5000</v>
      </c>
      <c r="H65" s="108">
        <v>0</v>
      </c>
      <c r="I65" s="271">
        <v>0</v>
      </c>
      <c r="J65" s="260" t="s">
        <v>677</v>
      </c>
    </row>
    <row r="66" spans="1:10" x14ac:dyDescent="0.25">
      <c r="A66" s="105" t="s">
        <v>292</v>
      </c>
      <c r="B66" s="106">
        <v>27</v>
      </c>
      <c r="C66" s="111" t="s">
        <v>31</v>
      </c>
      <c r="D66" s="39" t="s">
        <v>267</v>
      </c>
      <c r="E66" s="77">
        <v>3239</v>
      </c>
      <c r="F66" s="52" t="s">
        <v>234</v>
      </c>
      <c r="G66" s="108">
        <v>6000</v>
      </c>
      <c r="H66" s="108">
        <v>0</v>
      </c>
      <c r="I66" s="271">
        <v>0</v>
      </c>
      <c r="J66" s="260" t="s">
        <v>677</v>
      </c>
    </row>
    <row r="67" spans="1:10" x14ac:dyDescent="0.25">
      <c r="A67" s="118" t="s">
        <v>293</v>
      </c>
      <c r="B67" s="119" t="s">
        <v>74</v>
      </c>
      <c r="C67" s="218" t="s">
        <v>102</v>
      </c>
      <c r="D67" s="35" t="s">
        <v>74</v>
      </c>
      <c r="E67" s="65" t="s">
        <v>74</v>
      </c>
      <c r="F67" s="62" t="s">
        <v>74</v>
      </c>
      <c r="G67" s="122">
        <f t="shared" ref="G67:I67" si="5">SUM(G68:G91)</f>
        <v>350000</v>
      </c>
      <c r="H67" s="122">
        <f t="shared" si="5"/>
        <v>350000</v>
      </c>
      <c r="I67" s="270">
        <f t="shared" si="5"/>
        <v>0</v>
      </c>
      <c r="J67" s="257" t="s">
        <v>276</v>
      </c>
    </row>
    <row r="68" spans="1:10" x14ac:dyDescent="0.25">
      <c r="A68" s="105" t="s">
        <v>293</v>
      </c>
      <c r="B68" s="106">
        <v>1</v>
      </c>
      <c r="C68" s="50" t="s">
        <v>32</v>
      </c>
      <c r="D68" s="36" t="s">
        <v>244</v>
      </c>
      <c r="E68" s="77">
        <v>3241</v>
      </c>
      <c r="F68" s="52" t="s">
        <v>234</v>
      </c>
      <c r="G68" s="108">
        <v>88000</v>
      </c>
      <c r="H68" s="108">
        <v>88000</v>
      </c>
      <c r="I68" s="271">
        <v>0</v>
      </c>
      <c r="J68" s="260" t="s">
        <v>677</v>
      </c>
    </row>
    <row r="69" spans="1:10" s="109" customFormat="1" ht="27" x14ac:dyDescent="0.25">
      <c r="A69" s="105" t="s">
        <v>293</v>
      </c>
      <c r="B69" s="106">
        <v>2</v>
      </c>
      <c r="C69" s="50" t="s">
        <v>32</v>
      </c>
      <c r="D69" s="89" t="s">
        <v>294</v>
      </c>
      <c r="E69" s="112">
        <v>3241</v>
      </c>
      <c r="F69" s="52" t="s">
        <v>234</v>
      </c>
      <c r="G69" s="108">
        <v>37000</v>
      </c>
      <c r="H69" s="108">
        <v>37000</v>
      </c>
      <c r="I69" s="271">
        <v>0</v>
      </c>
      <c r="J69" s="260" t="s">
        <v>677</v>
      </c>
    </row>
    <row r="70" spans="1:10" x14ac:dyDescent="0.25">
      <c r="A70" s="105" t="s">
        <v>293</v>
      </c>
      <c r="B70" s="106">
        <v>3</v>
      </c>
      <c r="C70" s="111" t="s">
        <v>31</v>
      </c>
      <c r="D70" s="30" t="s">
        <v>282</v>
      </c>
      <c r="E70" s="80">
        <v>3239</v>
      </c>
      <c r="F70" s="52" t="s">
        <v>234</v>
      </c>
      <c r="G70" s="116">
        <v>7000</v>
      </c>
      <c r="H70" s="116">
        <v>7000</v>
      </c>
      <c r="I70" s="271">
        <v>0</v>
      </c>
      <c r="J70" s="260" t="s">
        <v>677</v>
      </c>
    </row>
    <row r="71" spans="1:10" s="109" customFormat="1" ht="27" x14ac:dyDescent="0.25">
      <c r="A71" s="105" t="s">
        <v>293</v>
      </c>
      <c r="B71" s="106">
        <v>4</v>
      </c>
      <c r="C71" s="111" t="s">
        <v>14</v>
      </c>
      <c r="D71" s="110" t="s">
        <v>284</v>
      </c>
      <c r="E71" s="112">
        <v>3211</v>
      </c>
      <c r="F71" s="52" t="s">
        <v>234</v>
      </c>
      <c r="G71" s="108">
        <v>3000</v>
      </c>
      <c r="H71" s="108">
        <v>3000</v>
      </c>
      <c r="I71" s="271">
        <v>0</v>
      </c>
      <c r="J71" s="260" t="s">
        <v>677</v>
      </c>
    </row>
    <row r="72" spans="1:10" x14ac:dyDescent="0.25">
      <c r="A72" s="105" t="s">
        <v>293</v>
      </c>
      <c r="B72" s="106">
        <v>5</v>
      </c>
      <c r="C72" s="111" t="s">
        <v>14</v>
      </c>
      <c r="D72" s="30" t="s">
        <v>74</v>
      </c>
      <c r="E72" s="80">
        <v>3211</v>
      </c>
      <c r="F72" s="52" t="s">
        <v>234</v>
      </c>
      <c r="G72" s="108">
        <v>2000</v>
      </c>
      <c r="H72" s="108">
        <v>2000</v>
      </c>
      <c r="I72" s="271">
        <v>0</v>
      </c>
      <c r="J72" s="260" t="s">
        <v>677</v>
      </c>
    </row>
    <row r="73" spans="1:10" s="109" customFormat="1" x14ac:dyDescent="0.25">
      <c r="A73" s="105" t="s">
        <v>293</v>
      </c>
      <c r="B73" s="106">
        <v>6</v>
      </c>
      <c r="C73" s="111" t="s">
        <v>23</v>
      </c>
      <c r="D73" s="111" t="s">
        <v>103</v>
      </c>
      <c r="E73" s="112">
        <v>3231</v>
      </c>
      <c r="F73" s="52" t="s">
        <v>234</v>
      </c>
      <c r="G73" s="108">
        <v>2000</v>
      </c>
      <c r="H73" s="108">
        <v>2000</v>
      </c>
      <c r="I73" s="271">
        <v>0</v>
      </c>
      <c r="J73" s="260" t="s">
        <v>677</v>
      </c>
    </row>
    <row r="74" spans="1:10" s="109" customFormat="1" ht="27" x14ac:dyDescent="0.25">
      <c r="A74" s="105" t="s">
        <v>293</v>
      </c>
      <c r="B74" s="106">
        <v>7</v>
      </c>
      <c r="C74" s="111" t="s">
        <v>506</v>
      </c>
      <c r="D74" s="114" t="s">
        <v>520</v>
      </c>
      <c r="E74" s="112">
        <v>3225</v>
      </c>
      <c r="F74" s="85" t="s">
        <v>703</v>
      </c>
      <c r="G74" s="108">
        <v>50000</v>
      </c>
      <c r="H74" s="108">
        <v>50000</v>
      </c>
      <c r="I74" s="271">
        <v>0</v>
      </c>
      <c r="J74" s="260" t="s">
        <v>677</v>
      </c>
    </row>
    <row r="75" spans="1:10" s="109" customFormat="1" ht="27.75" customHeight="1" x14ac:dyDescent="0.25">
      <c r="A75" s="105" t="s">
        <v>293</v>
      </c>
      <c r="B75" s="106">
        <v>8</v>
      </c>
      <c r="C75" s="110" t="s">
        <v>504</v>
      </c>
      <c r="D75" s="115" t="s">
        <v>521</v>
      </c>
      <c r="E75" s="112">
        <v>4223</v>
      </c>
      <c r="F75" s="85" t="s">
        <v>703</v>
      </c>
      <c r="G75" s="108">
        <v>55000</v>
      </c>
      <c r="H75" s="108">
        <v>55000</v>
      </c>
      <c r="I75" s="271">
        <v>0</v>
      </c>
      <c r="J75" s="260" t="s">
        <v>677</v>
      </c>
    </row>
    <row r="76" spans="1:10" s="109" customFormat="1" ht="27" x14ac:dyDescent="0.25">
      <c r="A76" s="105" t="s">
        <v>293</v>
      </c>
      <c r="B76" s="106">
        <v>9</v>
      </c>
      <c r="C76" s="98" t="s">
        <v>51</v>
      </c>
      <c r="D76" s="111" t="s">
        <v>522</v>
      </c>
      <c r="E76" s="112">
        <v>3811</v>
      </c>
      <c r="F76" s="85" t="s">
        <v>703</v>
      </c>
      <c r="G76" s="108">
        <v>20000</v>
      </c>
      <c r="H76" s="108">
        <v>20000</v>
      </c>
      <c r="I76" s="271">
        <v>0</v>
      </c>
      <c r="J76" s="260" t="s">
        <v>677</v>
      </c>
    </row>
    <row r="77" spans="1:10" x14ac:dyDescent="0.25">
      <c r="A77" s="105" t="s">
        <v>293</v>
      </c>
      <c r="B77" s="106">
        <v>10</v>
      </c>
      <c r="C77" s="111" t="s">
        <v>23</v>
      </c>
      <c r="D77" s="31" t="s">
        <v>523</v>
      </c>
      <c r="E77" s="80">
        <v>3231</v>
      </c>
      <c r="F77" s="52" t="s">
        <v>234</v>
      </c>
      <c r="G77" s="108">
        <v>2000</v>
      </c>
      <c r="H77" s="108">
        <v>2000</v>
      </c>
      <c r="I77" s="271">
        <v>0</v>
      </c>
      <c r="J77" s="260" t="s">
        <v>677</v>
      </c>
    </row>
    <row r="78" spans="1:10" x14ac:dyDescent="0.25">
      <c r="A78" s="105" t="s">
        <v>293</v>
      </c>
      <c r="B78" s="106">
        <v>11</v>
      </c>
      <c r="C78" s="89" t="s">
        <v>18</v>
      </c>
      <c r="D78" s="22" t="s">
        <v>255</v>
      </c>
      <c r="E78" s="80">
        <v>3221</v>
      </c>
      <c r="F78" s="52" t="s">
        <v>234</v>
      </c>
      <c r="G78" s="108">
        <v>11000</v>
      </c>
      <c r="H78" s="108">
        <v>11000</v>
      </c>
      <c r="I78" s="271">
        <v>0</v>
      </c>
      <c r="J78" s="260" t="s">
        <v>677</v>
      </c>
    </row>
    <row r="79" spans="1:10" x14ac:dyDescent="0.25">
      <c r="A79" s="105" t="s">
        <v>293</v>
      </c>
      <c r="B79" s="106">
        <v>12</v>
      </c>
      <c r="C79" s="89" t="s">
        <v>18</v>
      </c>
      <c r="D79" s="36" t="s">
        <v>104</v>
      </c>
      <c r="E79" s="77">
        <v>3221</v>
      </c>
      <c r="F79" s="52" t="s">
        <v>234</v>
      </c>
      <c r="G79" s="108">
        <v>7000</v>
      </c>
      <c r="H79" s="108">
        <v>7000</v>
      </c>
      <c r="I79" s="271">
        <v>0</v>
      </c>
      <c r="J79" s="260" t="s">
        <v>677</v>
      </c>
    </row>
    <row r="80" spans="1:10" s="109" customFormat="1" ht="27" x14ac:dyDescent="0.25">
      <c r="A80" s="105" t="s">
        <v>293</v>
      </c>
      <c r="B80" s="106">
        <v>13</v>
      </c>
      <c r="C80" s="89" t="s">
        <v>18</v>
      </c>
      <c r="D80" s="98" t="s">
        <v>241</v>
      </c>
      <c r="E80" s="107">
        <v>3221</v>
      </c>
      <c r="F80" s="52" t="s">
        <v>234</v>
      </c>
      <c r="G80" s="108">
        <v>5000</v>
      </c>
      <c r="H80" s="108">
        <v>5000</v>
      </c>
      <c r="I80" s="271">
        <v>0</v>
      </c>
      <c r="J80" s="260" t="s">
        <v>677</v>
      </c>
    </row>
    <row r="81" spans="1:10" x14ac:dyDescent="0.25">
      <c r="A81" s="105" t="s">
        <v>293</v>
      </c>
      <c r="B81" s="106">
        <v>14</v>
      </c>
      <c r="C81" s="89" t="s">
        <v>18</v>
      </c>
      <c r="D81" s="31" t="s">
        <v>524</v>
      </c>
      <c r="E81" s="77">
        <v>3221</v>
      </c>
      <c r="F81" s="52" t="s">
        <v>234</v>
      </c>
      <c r="G81" s="108">
        <v>1000</v>
      </c>
      <c r="H81" s="108">
        <v>1000</v>
      </c>
      <c r="I81" s="271">
        <v>0</v>
      </c>
      <c r="J81" s="260" t="s">
        <v>677</v>
      </c>
    </row>
    <row r="82" spans="1:10" s="109" customFormat="1" ht="27" x14ac:dyDescent="0.25">
      <c r="A82" s="105" t="s">
        <v>293</v>
      </c>
      <c r="B82" s="106">
        <v>15</v>
      </c>
      <c r="C82" s="89" t="s">
        <v>27</v>
      </c>
      <c r="D82" s="98" t="s">
        <v>527</v>
      </c>
      <c r="E82" s="107">
        <v>3235</v>
      </c>
      <c r="F82" s="52" t="s">
        <v>234</v>
      </c>
      <c r="G82" s="116">
        <v>18000</v>
      </c>
      <c r="H82" s="116">
        <v>18000</v>
      </c>
      <c r="I82" s="271">
        <v>0</v>
      </c>
      <c r="J82" s="260" t="s">
        <v>677</v>
      </c>
    </row>
    <row r="83" spans="1:10" x14ac:dyDescent="0.25">
      <c r="A83" s="105" t="s">
        <v>293</v>
      </c>
      <c r="B83" s="106">
        <v>16</v>
      </c>
      <c r="C83" s="89" t="s">
        <v>25</v>
      </c>
      <c r="D83" s="31" t="s">
        <v>526</v>
      </c>
      <c r="E83" s="77">
        <v>3233</v>
      </c>
      <c r="F83" s="52" t="s">
        <v>234</v>
      </c>
      <c r="G83" s="116">
        <v>2000</v>
      </c>
      <c r="H83" s="116">
        <v>2000</v>
      </c>
      <c r="I83" s="271">
        <v>0</v>
      </c>
      <c r="J83" s="260" t="s">
        <v>677</v>
      </c>
    </row>
    <row r="84" spans="1:10" x14ac:dyDescent="0.25">
      <c r="A84" s="105" t="s">
        <v>293</v>
      </c>
      <c r="B84" s="106">
        <v>17</v>
      </c>
      <c r="C84" s="111" t="s">
        <v>31</v>
      </c>
      <c r="D84" s="36" t="s">
        <v>511</v>
      </c>
      <c r="E84" s="77">
        <v>3239</v>
      </c>
      <c r="F84" s="52" t="s">
        <v>234</v>
      </c>
      <c r="G84" s="116">
        <v>2000</v>
      </c>
      <c r="H84" s="116">
        <v>2000</v>
      </c>
      <c r="I84" s="271">
        <v>0</v>
      </c>
      <c r="J84" s="260" t="s">
        <v>677</v>
      </c>
    </row>
    <row r="85" spans="1:10" x14ac:dyDescent="0.25">
      <c r="A85" s="105" t="s">
        <v>293</v>
      </c>
      <c r="B85" s="106">
        <v>18</v>
      </c>
      <c r="C85" s="219" t="s">
        <v>515</v>
      </c>
      <c r="D85" s="36" t="s">
        <v>525</v>
      </c>
      <c r="E85" s="77">
        <v>3236</v>
      </c>
      <c r="F85" s="52" t="s">
        <v>234</v>
      </c>
      <c r="G85" s="116">
        <v>5000</v>
      </c>
      <c r="H85" s="116">
        <v>5000</v>
      </c>
      <c r="I85" s="271">
        <v>0</v>
      </c>
      <c r="J85" s="260" t="s">
        <v>677</v>
      </c>
    </row>
    <row r="86" spans="1:10" s="109" customFormat="1" ht="27" x14ac:dyDescent="0.25">
      <c r="A86" s="105" t="s">
        <v>293</v>
      </c>
      <c r="B86" s="106">
        <v>19</v>
      </c>
      <c r="C86" s="89" t="s">
        <v>242</v>
      </c>
      <c r="D86" s="98" t="s">
        <v>242</v>
      </c>
      <c r="E86" s="107">
        <v>3233</v>
      </c>
      <c r="F86" s="52" t="s">
        <v>234</v>
      </c>
      <c r="G86" s="116">
        <v>5000</v>
      </c>
      <c r="H86" s="116">
        <v>5000</v>
      </c>
      <c r="I86" s="271">
        <v>0</v>
      </c>
      <c r="J86" s="260" t="s">
        <v>677</v>
      </c>
    </row>
    <row r="87" spans="1:10" ht="27" customHeight="1" x14ac:dyDescent="0.25">
      <c r="A87" s="105" t="s">
        <v>293</v>
      </c>
      <c r="B87" s="106">
        <v>20</v>
      </c>
      <c r="C87" s="89" t="s">
        <v>29</v>
      </c>
      <c r="D87" s="31" t="s">
        <v>528</v>
      </c>
      <c r="E87" s="77">
        <v>3237</v>
      </c>
      <c r="F87" s="52" t="s">
        <v>234</v>
      </c>
      <c r="G87" s="116">
        <v>1000</v>
      </c>
      <c r="H87" s="116">
        <v>1000</v>
      </c>
      <c r="I87" s="271">
        <v>0</v>
      </c>
      <c r="J87" s="260" t="s">
        <v>677</v>
      </c>
    </row>
    <row r="88" spans="1:10" x14ac:dyDescent="0.25">
      <c r="A88" s="105" t="s">
        <v>293</v>
      </c>
      <c r="B88" s="106">
        <v>21</v>
      </c>
      <c r="C88" s="219" t="s">
        <v>26</v>
      </c>
      <c r="D88" s="36" t="s">
        <v>529</v>
      </c>
      <c r="E88" s="77">
        <v>3234</v>
      </c>
      <c r="F88" s="52" t="s">
        <v>234</v>
      </c>
      <c r="G88" s="116">
        <v>3000</v>
      </c>
      <c r="H88" s="116">
        <v>3000</v>
      </c>
      <c r="I88" s="271">
        <v>0</v>
      </c>
      <c r="J88" s="260" t="s">
        <v>677</v>
      </c>
    </row>
    <row r="89" spans="1:10" x14ac:dyDescent="0.25">
      <c r="A89" s="105" t="s">
        <v>293</v>
      </c>
      <c r="B89" s="106">
        <v>22</v>
      </c>
      <c r="C89" s="111" t="s">
        <v>34</v>
      </c>
      <c r="D89" s="22" t="s">
        <v>105</v>
      </c>
      <c r="E89" s="80">
        <v>3292</v>
      </c>
      <c r="F89" s="52" t="s">
        <v>234</v>
      </c>
      <c r="G89" s="108">
        <v>4000</v>
      </c>
      <c r="H89" s="108">
        <v>4000</v>
      </c>
      <c r="I89" s="271">
        <v>0</v>
      </c>
      <c r="J89" s="260" t="s">
        <v>677</v>
      </c>
    </row>
    <row r="90" spans="1:10" s="109" customFormat="1" ht="27" x14ac:dyDescent="0.25">
      <c r="A90" s="105" t="s">
        <v>293</v>
      </c>
      <c r="B90" s="106">
        <v>23</v>
      </c>
      <c r="C90" s="98" t="s">
        <v>51</v>
      </c>
      <c r="D90" s="113" t="s">
        <v>530</v>
      </c>
      <c r="E90" s="107">
        <v>3811</v>
      </c>
      <c r="F90" s="52" t="s">
        <v>234</v>
      </c>
      <c r="G90" s="108">
        <v>12000</v>
      </c>
      <c r="H90" s="108">
        <v>12000</v>
      </c>
      <c r="I90" s="271">
        <v>0</v>
      </c>
      <c r="J90" s="260" t="s">
        <v>677</v>
      </c>
    </row>
    <row r="91" spans="1:10" s="109" customFormat="1" ht="27" x14ac:dyDescent="0.25">
      <c r="A91" s="105" t="s">
        <v>293</v>
      </c>
      <c r="B91" s="106">
        <v>24</v>
      </c>
      <c r="C91" s="98" t="s">
        <v>51</v>
      </c>
      <c r="D91" s="110" t="s">
        <v>531</v>
      </c>
      <c r="E91" s="107">
        <v>3811</v>
      </c>
      <c r="F91" s="52" t="s">
        <v>234</v>
      </c>
      <c r="G91" s="116">
        <v>8000</v>
      </c>
      <c r="H91" s="116">
        <v>8000</v>
      </c>
      <c r="I91" s="271">
        <v>0</v>
      </c>
      <c r="J91" s="260" t="s">
        <v>677</v>
      </c>
    </row>
    <row r="92" spans="1:10" x14ac:dyDescent="0.25">
      <c r="A92" s="118" t="s">
        <v>295</v>
      </c>
      <c r="B92" s="119" t="s">
        <v>74</v>
      </c>
      <c r="C92" s="120" t="s">
        <v>106</v>
      </c>
      <c r="D92" s="32" t="s">
        <v>74</v>
      </c>
      <c r="E92" s="44" t="s">
        <v>74</v>
      </c>
      <c r="F92" s="62" t="s">
        <v>74</v>
      </c>
      <c r="G92" s="122">
        <f>SUM(G93:G98)</f>
        <v>74000</v>
      </c>
      <c r="H92" s="122">
        <f>SUM(H93:H98)</f>
        <v>74000</v>
      </c>
      <c r="I92" s="270">
        <f>SUM(I93:I98)</f>
        <v>74000</v>
      </c>
      <c r="J92" s="257" t="s">
        <v>276</v>
      </c>
    </row>
    <row r="93" spans="1:10" x14ac:dyDescent="0.25">
      <c r="A93" s="117" t="s">
        <v>295</v>
      </c>
      <c r="B93" s="106">
        <v>1</v>
      </c>
      <c r="C93" s="89" t="s">
        <v>18</v>
      </c>
      <c r="D93" s="30" t="s">
        <v>532</v>
      </c>
      <c r="E93" s="77">
        <v>3221</v>
      </c>
      <c r="F93" s="52" t="s">
        <v>234</v>
      </c>
      <c r="G93" s="108">
        <v>15000</v>
      </c>
      <c r="H93" s="108">
        <v>15000</v>
      </c>
      <c r="I93" s="271">
        <v>15000</v>
      </c>
      <c r="J93" s="260" t="s">
        <v>677</v>
      </c>
    </row>
    <row r="94" spans="1:10" s="109" customFormat="1" ht="27" x14ac:dyDescent="0.25">
      <c r="A94" s="117" t="s">
        <v>295</v>
      </c>
      <c r="B94" s="106">
        <v>2</v>
      </c>
      <c r="C94" s="50" t="s">
        <v>32</v>
      </c>
      <c r="D94" s="110" t="s">
        <v>307</v>
      </c>
      <c r="E94" s="107">
        <v>3241</v>
      </c>
      <c r="F94" s="52" t="s">
        <v>234</v>
      </c>
      <c r="G94" s="108">
        <v>9000</v>
      </c>
      <c r="H94" s="108">
        <v>9000</v>
      </c>
      <c r="I94" s="271">
        <v>9000</v>
      </c>
      <c r="J94" s="260" t="s">
        <v>677</v>
      </c>
    </row>
    <row r="95" spans="1:10" s="109" customFormat="1" ht="27" x14ac:dyDescent="0.25">
      <c r="A95" s="117" t="s">
        <v>295</v>
      </c>
      <c r="B95" s="106">
        <v>3</v>
      </c>
      <c r="C95" s="98" t="s">
        <v>51</v>
      </c>
      <c r="D95" s="98" t="s">
        <v>533</v>
      </c>
      <c r="E95" s="107">
        <v>3811</v>
      </c>
      <c r="F95" s="52" t="s">
        <v>234</v>
      </c>
      <c r="G95" s="108">
        <v>30000</v>
      </c>
      <c r="H95" s="108">
        <v>30000</v>
      </c>
      <c r="I95" s="271">
        <v>30000</v>
      </c>
      <c r="J95" s="260" t="s">
        <v>677</v>
      </c>
    </row>
    <row r="96" spans="1:10" s="109" customFormat="1" x14ac:dyDescent="0.25">
      <c r="A96" s="117" t="s">
        <v>295</v>
      </c>
      <c r="B96" s="106">
        <v>4</v>
      </c>
      <c r="C96" s="111" t="s">
        <v>23</v>
      </c>
      <c r="D96" s="98" t="s">
        <v>281</v>
      </c>
      <c r="E96" s="107">
        <v>3231</v>
      </c>
      <c r="F96" s="52" t="s">
        <v>234</v>
      </c>
      <c r="G96" s="108">
        <v>10000</v>
      </c>
      <c r="H96" s="108">
        <v>10000</v>
      </c>
      <c r="I96" s="271">
        <v>10000</v>
      </c>
      <c r="J96" s="260" t="s">
        <v>677</v>
      </c>
    </row>
    <row r="97" spans="1:10" x14ac:dyDescent="0.25">
      <c r="A97" s="117" t="s">
        <v>295</v>
      </c>
      <c r="B97" s="106">
        <v>5</v>
      </c>
      <c r="C97" s="110" t="s">
        <v>534</v>
      </c>
      <c r="D97" s="30" t="s">
        <v>692</v>
      </c>
      <c r="E97" s="77">
        <v>3211</v>
      </c>
      <c r="F97" s="52" t="s">
        <v>234</v>
      </c>
      <c r="G97" s="108">
        <v>1000</v>
      </c>
      <c r="H97" s="108">
        <v>1000</v>
      </c>
      <c r="I97" s="271">
        <v>1000</v>
      </c>
      <c r="J97" s="260" t="s">
        <v>677</v>
      </c>
    </row>
    <row r="98" spans="1:10" x14ac:dyDescent="0.25">
      <c r="A98" s="117" t="s">
        <v>295</v>
      </c>
      <c r="B98" s="106">
        <v>6</v>
      </c>
      <c r="C98" s="110" t="s">
        <v>24</v>
      </c>
      <c r="D98" s="30" t="s">
        <v>535</v>
      </c>
      <c r="E98" s="59">
        <v>3232</v>
      </c>
      <c r="F98" s="52" t="s">
        <v>234</v>
      </c>
      <c r="G98" s="108">
        <v>9000</v>
      </c>
      <c r="H98" s="108">
        <v>9000</v>
      </c>
      <c r="I98" s="271">
        <v>9000</v>
      </c>
      <c r="J98" s="260" t="s">
        <v>677</v>
      </c>
    </row>
    <row r="99" spans="1:10" s="109" customFormat="1" ht="27" x14ac:dyDescent="0.25">
      <c r="A99" s="118" t="s">
        <v>296</v>
      </c>
      <c r="B99" s="119" t="s">
        <v>74</v>
      </c>
      <c r="C99" s="120" t="s">
        <v>286</v>
      </c>
      <c r="D99" s="120" t="s">
        <v>74</v>
      </c>
      <c r="E99" s="121" t="s">
        <v>74</v>
      </c>
      <c r="F99" s="87" t="s">
        <v>74</v>
      </c>
      <c r="G99" s="122">
        <f t="shared" ref="G99:I99" si="6">SUM(G100:G102)</f>
        <v>43000</v>
      </c>
      <c r="H99" s="122">
        <f t="shared" si="6"/>
        <v>43000</v>
      </c>
      <c r="I99" s="270">
        <f t="shared" si="6"/>
        <v>0</v>
      </c>
      <c r="J99" s="261" t="s">
        <v>276</v>
      </c>
    </row>
    <row r="100" spans="1:10" s="109" customFormat="1" ht="27" x14ac:dyDescent="0.25">
      <c r="A100" s="105" t="s">
        <v>296</v>
      </c>
      <c r="B100" s="106">
        <v>1</v>
      </c>
      <c r="C100" s="110" t="s">
        <v>14</v>
      </c>
      <c r="D100" s="110" t="s">
        <v>287</v>
      </c>
      <c r="E100" s="107">
        <v>3211</v>
      </c>
      <c r="F100" s="52" t="s">
        <v>234</v>
      </c>
      <c r="G100" s="108">
        <v>3000</v>
      </c>
      <c r="H100" s="108">
        <v>3000</v>
      </c>
      <c r="I100" s="274">
        <v>0</v>
      </c>
      <c r="J100" s="260" t="s">
        <v>677</v>
      </c>
    </row>
    <row r="101" spans="1:10" s="109" customFormat="1" ht="40.5" x14ac:dyDescent="0.25">
      <c r="A101" s="105" t="s">
        <v>296</v>
      </c>
      <c r="B101" s="106">
        <v>2</v>
      </c>
      <c r="C101" s="50" t="s">
        <v>32</v>
      </c>
      <c r="D101" s="110" t="s">
        <v>777</v>
      </c>
      <c r="E101" s="107">
        <v>3241</v>
      </c>
      <c r="F101" s="52" t="s">
        <v>234</v>
      </c>
      <c r="G101" s="108">
        <v>27000</v>
      </c>
      <c r="H101" s="108">
        <v>27000</v>
      </c>
      <c r="I101" s="274">
        <v>0</v>
      </c>
      <c r="J101" s="260" t="s">
        <v>677</v>
      </c>
    </row>
    <row r="102" spans="1:10" s="109" customFormat="1" ht="27" x14ac:dyDescent="0.25">
      <c r="A102" s="105" t="s">
        <v>296</v>
      </c>
      <c r="B102" s="106">
        <v>3</v>
      </c>
      <c r="C102" s="111" t="s">
        <v>23</v>
      </c>
      <c r="D102" s="98" t="s">
        <v>537</v>
      </c>
      <c r="E102" s="107">
        <v>3231</v>
      </c>
      <c r="F102" s="52" t="s">
        <v>234</v>
      </c>
      <c r="G102" s="108">
        <v>13000</v>
      </c>
      <c r="H102" s="108">
        <v>13000</v>
      </c>
      <c r="I102" s="274">
        <v>0</v>
      </c>
      <c r="J102" s="260" t="s">
        <v>677</v>
      </c>
    </row>
    <row r="103" spans="1:10" x14ac:dyDescent="0.25">
      <c r="A103" s="118" t="s">
        <v>303</v>
      </c>
      <c r="B103" s="119" t="s">
        <v>74</v>
      </c>
      <c r="C103" s="120" t="s">
        <v>108</v>
      </c>
      <c r="D103" s="32" t="s">
        <v>74</v>
      </c>
      <c r="E103" s="44" t="s">
        <v>74</v>
      </c>
      <c r="F103" s="62" t="s">
        <v>74</v>
      </c>
      <c r="G103" s="122">
        <f t="shared" ref="G103:I103" si="7">SUM(G104:G110)</f>
        <v>0</v>
      </c>
      <c r="H103" s="122">
        <f t="shared" si="7"/>
        <v>76000</v>
      </c>
      <c r="I103" s="270">
        <f t="shared" si="7"/>
        <v>53000</v>
      </c>
      <c r="J103" s="257" t="s">
        <v>276</v>
      </c>
    </row>
    <row r="104" spans="1:10" x14ac:dyDescent="0.25">
      <c r="A104" s="105" t="s">
        <v>303</v>
      </c>
      <c r="B104" s="106">
        <v>1</v>
      </c>
      <c r="C104" s="50" t="s">
        <v>32</v>
      </c>
      <c r="D104" s="30" t="s">
        <v>538</v>
      </c>
      <c r="E104" s="77">
        <v>3241</v>
      </c>
      <c r="F104" s="52" t="s">
        <v>234</v>
      </c>
      <c r="G104" s="108">
        <v>0</v>
      </c>
      <c r="H104" s="108">
        <v>8000</v>
      </c>
      <c r="I104" s="271">
        <v>5000</v>
      </c>
      <c r="J104" s="260" t="s">
        <v>94</v>
      </c>
    </row>
    <row r="105" spans="1:10" x14ac:dyDescent="0.25">
      <c r="A105" s="105" t="s">
        <v>303</v>
      </c>
      <c r="B105" s="106">
        <v>2</v>
      </c>
      <c r="C105" s="50" t="s">
        <v>32</v>
      </c>
      <c r="D105" s="30" t="s">
        <v>107</v>
      </c>
      <c r="E105" s="59">
        <v>3241</v>
      </c>
      <c r="F105" s="52" t="s">
        <v>234</v>
      </c>
      <c r="G105" s="108">
        <v>0</v>
      </c>
      <c r="H105" s="108">
        <v>5000</v>
      </c>
      <c r="I105" s="271">
        <v>3000</v>
      </c>
      <c r="J105" s="260" t="s">
        <v>94</v>
      </c>
    </row>
    <row r="106" spans="1:10" s="109" customFormat="1" ht="27" x14ac:dyDescent="0.25">
      <c r="A106" s="105" t="s">
        <v>303</v>
      </c>
      <c r="B106" s="106">
        <v>3</v>
      </c>
      <c r="C106" s="110" t="s">
        <v>14</v>
      </c>
      <c r="D106" s="110" t="s">
        <v>539</v>
      </c>
      <c r="E106" s="107">
        <v>3211</v>
      </c>
      <c r="F106" s="52" t="s">
        <v>234</v>
      </c>
      <c r="G106" s="108">
        <v>0</v>
      </c>
      <c r="H106" s="108">
        <v>2000</v>
      </c>
      <c r="I106" s="271">
        <v>1000</v>
      </c>
      <c r="J106" s="258" t="s">
        <v>94</v>
      </c>
    </row>
    <row r="107" spans="1:10" s="109" customFormat="1" ht="27" x14ac:dyDescent="0.25">
      <c r="A107" s="105" t="s">
        <v>303</v>
      </c>
      <c r="B107" s="106">
        <v>4</v>
      </c>
      <c r="C107" s="111" t="s">
        <v>23</v>
      </c>
      <c r="D107" s="98" t="s">
        <v>540</v>
      </c>
      <c r="E107" s="107">
        <v>3231</v>
      </c>
      <c r="F107" s="52" t="s">
        <v>234</v>
      </c>
      <c r="G107" s="108">
        <v>0</v>
      </c>
      <c r="H107" s="108">
        <v>3500</v>
      </c>
      <c r="I107" s="271">
        <v>2500</v>
      </c>
      <c r="J107" s="258" t="s">
        <v>94</v>
      </c>
    </row>
    <row r="108" spans="1:10" x14ac:dyDescent="0.25">
      <c r="A108" s="105" t="s">
        <v>303</v>
      </c>
      <c r="B108" s="106">
        <v>5</v>
      </c>
      <c r="C108" s="111" t="s">
        <v>23</v>
      </c>
      <c r="D108" s="30" t="s">
        <v>109</v>
      </c>
      <c r="E108" s="77">
        <v>3231</v>
      </c>
      <c r="F108" s="52" t="s">
        <v>234</v>
      </c>
      <c r="G108" s="108">
        <v>0</v>
      </c>
      <c r="H108" s="108">
        <v>6500</v>
      </c>
      <c r="I108" s="271">
        <v>4500</v>
      </c>
      <c r="J108" s="260" t="s">
        <v>94</v>
      </c>
    </row>
    <row r="109" spans="1:10" s="109" customFormat="1" ht="27" x14ac:dyDescent="0.25">
      <c r="A109" s="105" t="s">
        <v>303</v>
      </c>
      <c r="B109" s="106">
        <v>6</v>
      </c>
      <c r="C109" s="111" t="s">
        <v>31</v>
      </c>
      <c r="D109" s="98" t="s">
        <v>541</v>
      </c>
      <c r="E109" s="107">
        <v>3239</v>
      </c>
      <c r="F109" s="52" t="s">
        <v>234</v>
      </c>
      <c r="G109" s="108">
        <v>0</v>
      </c>
      <c r="H109" s="108">
        <v>31000</v>
      </c>
      <c r="I109" s="271">
        <v>22000</v>
      </c>
      <c r="J109" s="258" t="s">
        <v>94</v>
      </c>
    </row>
    <row r="110" spans="1:10" x14ac:dyDescent="0.25">
      <c r="A110" s="105" t="s">
        <v>303</v>
      </c>
      <c r="B110" s="106">
        <v>7</v>
      </c>
      <c r="C110" s="89" t="s">
        <v>27</v>
      </c>
      <c r="D110" s="31" t="s">
        <v>258</v>
      </c>
      <c r="E110" s="77">
        <v>3235</v>
      </c>
      <c r="F110" s="52" t="s">
        <v>234</v>
      </c>
      <c r="G110" s="108">
        <v>0</v>
      </c>
      <c r="H110" s="108">
        <v>20000</v>
      </c>
      <c r="I110" s="271">
        <v>15000</v>
      </c>
      <c r="J110" s="260" t="s">
        <v>94</v>
      </c>
    </row>
    <row r="111" spans="1:10" ht="27" x14ac:dyDescent="0.25">
      <c r="A111" s="118" t="s">
        <v>304</v>
      </c>
      <c r="B111" s="119" t="s">
        <v>74</v>
      </c>
      <c r="C111" s="120" t="s">
        <v>446</v>
      </c>
      <c r="D111" s="35" t="s">
        <v>74</v>
      </c>
      <c r="E111" s="44" t="s">
        <v>74</v>
      </c>
      <c r="F111" s="62" t="s">
        <v>74</v>
      </c>
      <c r="G111" s="235">
        <f t="shared" ref="G111:I111" si="8">SUM(G112:G122)</f>
        <v>0</v>
      </c>
      <c r="H111" s="235">
        <f t="shared" si="8"/>
        <v>826000</v>
      </c>
      <c r="I111" s="275">
        <f t="shared" si="8"/>
        <v>244000</v>
      </c>
      <c r="J111" s="257" t="s">
        <v>276</v>
      </c>
    </row>
    <row r="112" spans="1:10" s="109" customFormat="1" ht="27" x14ac:dyDescent="0.25">
      <c r="A112" s="105" t="s">
        <v>304</v>
      </c>
      <c r="B112" s="106">
        <v>1</v>
      </c>
      <c r="C112" s="50" t="s">
        <v>32</v>
      </c>
      <c r="D112" s="110" t="s">
        <v>550</v>
      </c>
      <c r="E112" s="107">
        <v>3241</v>
      </c>
      <c r="F112" s="52" t="s">
        <v>234</v>
      </c>
      <c r="G112" s="167">
        <v>0</v>
      </c>
      <c r="H112" s="167">
        <v>275000</v>
      </c>
      <c r="I112" s="276">
        <v>68000</v>
      </c>
      <c r="J112" s="258" t="s">
        <v>94</v>
      </c>
    </row>
    <row r="113" spans="1:10" x14ac:dyDescent="0.25">
      <c r="A113" s="105" t="s">
        <v>304</v>
      </c>
      <c r="B113" s="106">
        <v>2</v>
      </c>
      <c r="C113" s="110" t="s">
        <v>519</v>
      </c>
      <c r="D113" s="29" t="s">
        <v>74</v>
      </c>
      <c r="E113" s="77">
        <v>3211</v>
      </c>
      <c r="F113" s="52" t="s">
        <v>234</v>
      </c>
      <c r="G113" s="167">
        <v>0</v>
      </c>
      <c r="H113" s="167">
        <v>6000</v>
      </c>
      <c r="I113" s="276">
        <v>2000</v>
      </c>
      <c r="J113" s="260" t="s">
        <v>94</v>
      </c>
    </row>
    <row r="114" spans="1:10" s="109" customFormat="1" ht="27" x14ac:dyDescent="0.25">
      <c r="A114" s="105" t="s">
        <v>304</v>
      </c>
      <c r="B114" s="106">
        <v>3</v>
      </c>
      <c r="C114" s="111" t="s">
        <v>23</v>
      </c>
      <c r="D114" s="98" t="s">
        <v>551</v>
      </c>
      <c r="E114" s="107">
        <v>3231</v>
      </c>
      <c r="F114" s="52" t="s">
        <v>234</v>
      </c>
      <c r="G114" s="167">
        <v>0</v>
      </c>
      <c r="H114" s="167">
        <v>10000</v>
      </c>
      <c r="I114" s="276">
        <v>4000</v>
      </c>
      <c r="J114" s="258" t="s">
        <v>94</v>
      </c>
    </row>
    <row r="115" spans="1:10" ht="27" x14ac:dyDescent="0.25">
      <c r="A115" s="105" t="s">
        <v>304</v>
      </c>
      <c r="B115" s="106">
        <v>4</v>
      </c>
      <c r="C115" s="50" t="s">
        <v>32</v>
      </c>
      <c r="D115" s="30" t="s">
        <v>98</v>
      </c>
      <c r="E115" s="77">
        <v>3241</v>
      </c>
      <c r="F115" s="52" t="s">
        <v>234</v>
      </c>
      <c r="G115" s="167">
        <v>0</v>
      </c>
      <c r="H115" s="167">
        <v>17000</v>
      </c>
      <c r="I115" s="276">
        <v>4000</v>
      </c>
      <c r="J115" s="260" t="s">
        <v>94</v>
      </c>
    </row>
    <row r="116" spans="1:10" x14ac:dyDescent="0.25">
      <c r="A116" s="105" t="s">
        <v>304</v>
      </c>
      <c r="B116" s="106">
        <v>5</v>
      </c>
      <c r="C116" s="110" t="s">
        <v>519</v>
      </c>
      <c r="D116" s="30" t="s">
        <v>542</v>
      </c>
      <c r="E116" s="77">
        <v>3211</v>
      </c>
      <c r="F116" s="52" t="s">
        <v>234</v>
      </c>
      <c r="G116" s="167">
        <v>0</v>
      </c>
      <c r="H116" s="167">
        <v>12000</v>
      </c>
      <c r="I116" s="276">
        <v>3000</v>
      </c>
      <c r="J116" s="260" t="s">
        <v>94</v>
      </c>
    </row>
    <row r="117" spans="1:10" s="109" customFormat="1" ht="40.5" x14ac:dyDescent="0.25">
      <c r="A117" s="105" t="s">
        <v>304</v>
      </c>
      <c r="B117" s="106">
        <v>6</v>
      </c>
      <c r="C117" s="89" t="s">
        <v>22</v>
      </c>
      <c r="D117" s="98" t="s">
        <v>543</v>
      </c>
      <c r="E117" s="107">
        <v>3227</v>
      </c>
      <c r="F117" s="85" t="s">
        <v>707</v>
      </c>
      <c r="G117" s="167">
        <v>0</v>
      </c>
      <c r="H117" s="167">
        <v>63000</v>
      </c>
      <c r="I117" s="276">
        <v>21000</v>
      </c>
      <c r="J117" s="258" t="s">
        <v>94</v>
      </c>
    </row>
    <row r="118" spans="1:10" s="109" customFormat="1" ht="40.5" x14ac:dyDescent="0.25">
      <c r="A118" s="105" t="s">
        <v>304</v>
      </c>
      <c r="B118" s="106">
        <v>7</v>
      </c>
      <c r="C118" s="89" t="s">
        <v>22</v>
      </c>
      <c r="D118" s="98" t="s">
        <v>544</v>
      </c>
      <c r="E118" s="107">
        <v>3227</v>
      </c>
      <c r="F118" s="52" t="s">
        <v>234</v>
      </c>
      <c r="G118" s="167">
        <v>0</v>
      </c>
      <c r="H118" s="167">
        <v>58000</v>
      </c>
      <c r="I118" s="276">
        <v>27000</v>
      </c>
      <c r="J118" s="258" t="s">
        <v>94</v>
      </c>
    </row>
    <row r="119" spans="1:10" s="109" customFormat="1" ht="27" x14ac:dyDescent="0.25">
      <c r="A119" s="105" t="s">
        <v>304</v>
      </c>
      <c r="B119" s="106">
        <v>8</v>
      </c>
      <c r="C119" s="89" t="s">
        <v>22</v>
      </c>
      <c r="D119" s="98" t="s">
        <v>110</v>
      </c>
      <c r="E119" s="107">
        <v>3227</v>
      </c>
      <c r="F119" s="85" t="s">
        <v>703</v>
      </c>
      <c r="G119" s="167">
        <v>0</v>
      </c>
      <c r="H119" s="167">
        <v>345000</v>
      </c>
      <c r="I119" s="276">
        <v>80000</v>
      </c>
      <c r="J119" s="258" t="s">
        <v>94</v>
      </c>
    </row>
    <row r="120" spans="1:10" x14ac:dyDescent="0.25">
      <c r="A120" s="105" t="s">
        <v>304</v>
      </c>
      <c r="B120" s="106">
        <v>9</v>
      </c>
      <c r="C120" s="110" t="s">
        <v>34</v>
      </c>
      <c r="D120" s="104" t="s">
        <v>549</v>
      </c>
      <c r="E120" s="77">
        <v>3292</v>
      </c>
      <c r="F120" s="52" t="s">
        <v>234</v>
      </c>
      <c r="G120" s="167">
        <v>0</v>
      </c>
      <c r="H120" s="167">
        <v>8000</v>
      </c>
      <c r="I120" s="276">
        <v>3000</v>
      </c>
      <c r="J120" s="260" t="s">
        <v>94</v>
      </c>
    </row>
    <row r="121" spans="1:10" x14ac:dyDescent="0.25">
      <c r="A121" s="105" t="s">
        <v>304</v>
      </c>
      <c r="B121" s="106">
        <v>10</v>
      </c>
      <c r="C121" s="110" t="s">
        <v>35</v>
      </c>
      <c r="D121" s="31" t="s">
        <v>548</v>
      </c>
      <c r="E121" s="77">
        <v>3293</v>
      </c>
      <c r="F121" s="52" t="s">
        <v>234</v>
      </c>
      <c r="G121" s="167">
        <v>0</v>
      </c>
      <c r="H121" s="167">
        <v>2000</v>
      </c>
      <c r="I121" s="276">
        <v>2000</v>
      </c>
      <c r="J121" s="260" t="s">
        <v>94</v>
      </c>
    </row>
    <row r="122" spans="1:10" s="109" customFormat="1" ht="27" x14ac:dyDescent="0.25">
      <c r="A122" s="105" t="s">
        <v>304</v>
      </c>
      <c r="B122" s="106">
        <v>11</v>
      </c>
      <c r="C122" s="110" t="s">
        <v>279</v>
      </c>
      <c r="D122" s="113" t="s">
        <v>545</v>
      </c>
      <c r="E122" s="107">
        <v>3812</v>
      </c>
      <c r="F122" s="85" t="s">
        <v>703</v>
      </c>
      <c r="G122" s="167">
        <v>0</v>
      </c>
      <c r="H122" s="167">
        <v>30000</v>
      </c>
      <c r="I122" s="276">
        <v>30000</v>
      </c>
      <c r="J122" s="258" t="s">
        <v>94</v>
      </c>
    </row>
    <row r="123" spans="1:10" x14ac:dyDescent="0.25">
      <c r="A123" s="118" t="s">
        <v>305</v>
      </c>
      <c r="B123" s="119" t="s">
        <v>74</v>
      </c>
      <c r="C123" s="220" t="s">
        <v>111</v>
      </c>
      <c r="D123" s="35" t="s">
        <v>74</v>
      </c>
      <c r="E123" s="44" t="s">
        <v>74</v>
      </c>
      <c r="F123" s="62" t="s">
        <v>74</v>
      </c>
      <c r="G123" s="235">
        <f t="shared" ref="G123:I123" si="9">SUM(G124)</f>
        <v>25000</v>
      </c>
      <c r="H123" s="235">
        <f t="shared" si="9"/>
        <v>25000</v>
      </c>
      <c r="I123" s="275">
        <f t="shared" si="9"/>
        <v>25000</v>
      </c>
      <c r="J123" s="257" t="s">
        <v>276</v>
      </c>
    </row>
    <row r="124" spans="1:10" s="109" customFormat="1" ht="27" x14ac:dyDescent="0.25">
      <c r="A124" s="105" t="s">
        <v>305</v>
      </c>
      <c r="B124" s="106">
        <v>1</v>
      </c>
      <c r="C124" s="98" t="s">
        <v>51</v>
      </c>
      <c r="D124" s="98" t="s">
        <v>455</v>
      </c>
      <c r="E124" s="107">
        <v>3811</v>
      </c>
      <c r="F124" s="52" t="s">
        <v>234</v>
      </c>
      <c r="G124" s="108">
        <v>25000</v>
      </c>
      <c r="H124" s="108">
        <v>25000</v>
      </c>
      <c r="I124" s="271">
        <v>25000</v>
      </c>
      <c r="J124" s="258" t="s">
        <v>94</v>
      </c>
    </row>
    <row r="125" spans="1:10" x14ac:dyDescent="0.25">
      <c r="A125" s="118" t="s">
        <v>306</v>
      </c>
      <c r="B125" s="119" t="s">
        <v>74</v>
      </c>
      <c r="C125" s="120" t="s">
        <v>336</v>
      </c>
      <c r="D125" s="88" t="s">
        <v>74</v>
      </c>
      <c r="E125" s="44" t="s">
        <v>74</v>
      </c>
      <c r="F125" s="62" t="s">
        <v>74</v>
      </c>
      <c r="G125" s="122">
        <f t="shared" ref="G125:I125" si="10">SUM(G126:G127)</f>
        <v>9000</v>
      </c>
      <c r="H125" s="122">
        <f t="shared" si="10"/>
        <v>9000</v>
      </c>
      <c r="I125" s="270">
        <f t="shared" si="10"/>
        <v>9000</v>
      </c>
      <c r="J125" s="257" t="s">
        <v>276</v>
      </c>
    </row>
    <row r="126" spans="1:10" s="109" customFormat="1" ht="27" x14ac:dyDescent="0.25">
      <c r="A126" s="105" t="s">
        <v>306</v>
      </c>
      <c r="B126" s="106">
        <v>1</v>
      </c>
      <c r="C126" s="110" t="s">
        <v>536</v>
      </c>
      <c r="D126" s="113" t="s">
        <v>546</v>
      </c>
      <c r="E126" s="107">
        <v>3241</v>
      </c>
      <c r="F126" s="52" t="s">
        <v>234</v>
      </c>
      <c r="G126" s="108">
        <v>4000</v>
      </c>
      <c r="H126" s="108">
        <v>4000</v>
      </c>
      <c r="I126" s="271">
        <v>4000</v>
      </c>
      <c r="J126" s="260" t="s">
        <v>677</v>
      </c>
    </row>
    <row r="127" spans="1:10" s="109" customFormat="1" ht="27" x14ac:dyDescent="0.25">
      <c r="A127" s="144" t="s">
        <v>306</v>
      </c>
      <c r="B127" s="106">
        <v>2</v>
      </c>
      <c r="C127" s="111" t="s">
        <v>23</v>
      </c>
      <c r="D127" s="98" t="s">
        <v>547</v>
      </c>
      <c r="E127" s="107">
        <v>3231</v>
      </c>
      <c r="F127" s="52" t="s">
        <v>234</v>
      </c>
      <c r="G127" s="108">
        <v>5000</v>
      </c>
      <c r="H127" s="108">
        <v>5000</v>
      </c>
      <c r="I127" s="271">
        <v>5000</v>
      </c>
      <c r="J127" s="260" t="s">
        <v>677</v>
      </c>
    </row>
    <row r="128" spans="1:10" s="109" customFormat="1" x14ac:dyDescent="0.25">
      <c r="A128" s="118" t="s">
        <v>775</v>
      </c>
      <c r="B128" s="119" t="s">
        <v>74</v>
      </c>
      <c r="C128" s="120" t="s">
        <v>130</v>
      </c>
      <c r="D128" s="88" t="s">
        <v>74</v>
      </c>
      <c r="E128" s="44" t="s">
        <v>74</v>
      </c>
      <c r="F128" s="62" t="s">
        <v>74</v>
      </c>
      <c r="G128" s="235">
        <f>SUM(G129:G130)</f>
        <v>2000</v>
      </c>
      <c r="H128" s="235">
        <f>SUM(H129:H130)</f>
        <v>52000</v>
      </c>
      <c r="I128" s="275">
        <f>SUM(I129:I130)</f>
        <v>52000</v>
      </c>
      <c r="J128" s="257" t="s">
        <v>276</v>
      </c>
    </row>
    <row r="129" spans="1:10" x14ac:dyDescent="0.25">
      <c r="A129" s="117" t="s">
        <v>775</v>
      </c>
      <c r="B129" s="106">
        <v>1</v>
      </c>
      <c r="C129" s="110" t="s">
        <v>130</v>
      </c>
      <c r="D129" s="39" t="s">
        <v>776</v>
      </c>
      <c r="E129" s="77">
        <v>3221</v>
      </c>
      <c r="F129" s="52" t="s">
        <v>233</v>
      </c>
      <c r="G129" s="108">
        <v>2000</v>
      </c>
      <c r="H129" s="108">
        <v>2000</v>
      </c>
      <c r="I129" s="271">
        <v>2000</v>
      </c>
      <c r="J129" s="262" t="s">
        <v>678</v>
      </c>
    </row>
    <row r="130" spans="1:10" x14ac:dyDescent="0.25">
      <c r="A130" s="117" t="s">
        <v>775</v>
      </c>
      <c r="B130" s="106">
        <v>2</v>
      </c>
      <c r="C130" s="110" t="s">
        <v>130</v>
      </c>
      <c r="D130" s="39" t="s">
        <v>762</v>
      </c>
      <c r="E130" s="77">
        <v>3239</v>
      </c>
      <c r="F130" s="52" t="s">
        <v>233</v>
      </c>
      <c r="G130" s="108">
        <v>0</v>
      </c>
      <c r="H130" s="108">
        <v>50000</v>
      </c>
      <c r="I130" s="271">
        <v>50000</v>
      </c>
      <c r="J130" s="262" t="s">
        <v>678</v>
      </c>
    </row>
    <row r="131" spans="1:10" x14ac:dyDescent="0.25">
      <c r="A131" s="207" t="s">
        <v>721</v>
      </c>
      <c r="B131" s="119" t="s">
        <v>74</v>
      </c>
      <c r="C131" s="192" t="s">
        <v>778</v>
      </c>
      <c r="D131" s="68" t="s">
        <v>74</v>
      </c>
      <c r="E131" s="66" t="s">
        <v>74</v>
      </c>
      <c r="F131" s="62" t="s">
        <v>74</v>
      </c>
      <c r="G131" s="236" t="s">
        <v>74</v>
      </c>
      <c r="H131" s="236" t="s">
        <v>74</v>
      </c>
      <c r="I131" s="277" t="s">
        <v>74</v>
      </c>
      <c r="J131" s="257" t="s">
        <v>74</v>
      </c>
    </row>
    <row r="132" spans="1:10" ht="27" x14ac:dyDescent="0.25">
      <c r="A132" s="207" t="s">
        <v>722</v>
      </c>
      <c r="B132" s="119" t="s">
        <v>74</v>
      </c>
      <c r="C132" s="192" t="s">
        <v>782</v>
      </c>
      <c r="D132" s="68" t="s">
        <v>74</v>
      </c>
      <c r="E132" s="66" t="s">
        <v>74</v>
      </c>
      <c r="F132" s="62" t="s">
        <v>74</v>
      </c>
      <c r="G132" s="236">
        <f>SUM(G133:G134)</f>
        <v>20000</v>
      </c>
      <c r="H132" s="236">
        <f t="shared" ref="H132:I132" si="11">SUM(H133:H134)</f>
        <v>40000</v>
      </c>
      <c r="I132" s="277">
        <f t="shared" si="11"/>
        <v>40000</v>
      </c>
      <c r="J132" s="257" t="s">
        <v>276</v>
      </c>
    </row>
    <row r="133" spans="1:10" x14ac:dyDescent="0.25">
      <c r="A133" s="105" t="s">
        <v>723</v>
      </c>
      <c r="B133" s="106">
        <v>1</v>
      </c>
      <c r="C133" s="110" t="s">
        <v>14</v>
      </c>
      <c r="D133" s="30" t="s">
        <v>325</v>
      </c>
      <c r="E133" s="77">
        <v>3211</v>
      </c>
      <c r="F133" s="52" t="s">
        <v>233</v>
      </c>
      <c r="G133" s="167">
        <v>10000</v>
      </c>
      <c r="H133" s="167">
        <v>10000</v>
      </c>
      <c r="I133" s="276">
        <v>10000</v>
      </c>
      <c r="J133" s="258" t="s">
        <v>744</v>
      </c>
    </row>
    <row r="134" spans="1:10" x14ac:dyDescent="0.25">
      <c r="A134" s="105" t="s">
        <v>723</v>
      </c>
      <c r="B134" s="106">
        <v>2</v>
      </c>
      <c r="C134" s="110" t="s">
        <v>314</v>
      </c>
      <c r="D134" s="30" t="s">
        <v>343</v>
      </c>
      <c r="E134" s="77">
        <v>3231</v>
      </c>
      <c r="F134" s="52" t="s">
        <v>233</v>
      </c>
      <c r="G134" s="167">
        <v>10000</v>
      </c>
      <c r="H134" s="167">
        <v>30000</v>
      </c>
      <c r="I134" s="276">
        <v>30000</v>
      </c>
      <c r="J134" s="258" t="s">
        <v>744</v>
      </c>
    </row>
    <row r="135" spans="1:10" x14ac:dyDescent="0.25">
      <c r="A135" s="118" t="s">
        <v>74</v>
      </c>
      <c r="B135" s="119" t="s">
        <v>74</v>
      </c>
      <c r="C135" s="120" t="s">
        <v>74</v>
      </c>
      <c r="D135" s="88" t="s">
        <v>74</v>
      </c>
      <c r="E135" s="44" t="s">
        <v>74</v>
      </c>
      <c r="F135" s="62" t="s">
        <v>74</v>
      </c>
      <c r="G135" s="237" t="s">
        <v>74</v>
      </c>
      <c r="H135" s="237" t="s">
        <v>74</v>
      </c>
      <c r="I135" s="278" t="s">
        <v>74</v>
      </c>
      <c r="J135" s="257" t="s">
        <v>74</v>
      </c>
    </row>
    <row r="136" spans="1:10" x14ac:dyDescent="0.25">
      <c r="A136" s="118" t="s">
        <v>112</v>
      </c>
      <c r="B136" s="119" t="s">
        <v>74</v>
      </c>
      <c r="C136" s="120" t="s">
        <v>113</v>
      </c>
      <c r="D136" s="88" t="s">
        <v>74</v>
      </c>
      <c r="E136" s="44" t="s">
        <v>74</v>
      </c>
      <c r="F136" s="62" t="s">
        <v>74</v>
      </c>
      <c r="G136" s="237">
        <f>SUMIF($J$137:$J$212,"..",G137:G212)</f>
        <v>42825000</v>
      </c>
      <c r="H136" s="237">
        <f>SUMIF($J$137:$J$212,"..",H137:H212)</f>
        <v>4117000</v>
      </c>
      <c r="I136" s="278">
        <f>SUMIF($J$137:$J$212,"..",I137:I212)</f>
        <v>3785000</v>
      </c>
      <c r="J136" s="257" t="s">
        <v>74</v>
      </c>
    </row>
    <row r="137" spans="1:10" ht="40.5" x14ac:dyDescent="0.25">
      <c r="A137" s="208" t="s">
        <v>112</v>
      </c>
      <c r="B137" s="119" t="s">
        <v>74</v>
      </c>
      <c r="C137" s="216" t="s">
        <v>114</v>
      </c>
      <c r="D137" s="88" t="s">
        <v>74</v>
      </c>
      <c r="E137" s="44" t="s">
        <v>74</v>
      </c>
      <c r="F137" s="62" t="s">
        <v>74</v>
      </c>
      <c r="G137" s="122" t="s">
        <v>74</v>
      </c>
      <c r="H137" s="122" t="s">
        <v>74</v>
      </c>
      <c r="I137" s="270" t="s">
        <v>74</v>
      </c>
      <c r="J137" s="257" t="s">
        <v>74</v>
      </c>
    </row>
    <row r="138" spans="1:10" ht="40.5" x14ac:dyDescent="0.25">
      <c r="A138" s="208" t="s">
        <v>115</v>
      </c>
      <c r="B138" s="119" t="s">
        <v>74</v>
      </c>
      <c r="C138" s="192" t="s">
        <v>116</v>
      </c>
      <c r="D138" s="35" t="s">
        <v>74</v>
      </c>
      <c r="E138" s="44" t="s">
        <v>74</v>
      </c>
      <c r="F138" s="62" t="s">
        <v>74</v>
      </c>
      <c r="G138" s="122" t="s">
        <v>74</v>
      </c>
      <c r="H138" s="122" t="s">
        <v>74</v>
      </c>
      <c r="I138" s="270" t="s">
        <v>74</v>
      </c>
      <c r="J138" s="257" t="s">
        <v>74</v>
      </c>
    </row>
    <row r="139" spans="1:10" ht="27" x14ac:dyDescent="0.25">
      <c r="A139" s="208" t="s">
        <v>117</v>
      </c>
      <c r="B139" s="119" t="s">
        <v>74</v>
      </c>
      <c r="C139" s="192" t="s">
        <v>118</v>
      </c>
      <c r="D139" s="35" t="s">
        <v>74</v>
      </c>
      <c r="E139" s="44" t="s">
        <v>74</v>
      </c>
      <c r="F139" s="62" t="s">
        <v>74</v>
      </c>
      <c r="G139" s="122" t="s">
        <v>74</v>
      </c>
      <c r="H139" s="122" t="s">
        <v>74</v>
      </c>
      <c r="I139" s="270" t="s">
        <v>74</v>
      </c>
      <c r="J139" s="257" t="s">
        <v>74</v>
      </c>
    </row>
    <row r="140" spans="1:10" ht="40.5" x14ac:dyDescent="0.25">
      <c r="A140" s="208" t="s">
        <v>119</v>
      </c>
      <c r="B140" s="119" t="s">
        <v>74</v>
      </c>
      <c r="C140" s="192" t="s">
        <v>120</v>
      </c>
      <c r="D140" s="35" t="s">
        <v>74</v>
      </c>
      <c r="E140" s="44" t="s">
        <v>74</v>
      </c>
      <c r="F140" s="62" t="s">
        <v>74</v>
      </c>
      <c r="G140" s="122">
        <f t="shared" ref="G140:I140" si="12">SUM(G141:G146)</f>
        <v>1625000</v>
      </c>
      <c r="H140" s="122">
        <f t="shared" si="12"/>
        <v>1595000</v>
      </c>
      <c r="I140" s="270">
        <f t="shared" si="12"/>
        <v>1920000</v>
      </c>
      <c r="J140" s="257" t="s">
        <v>276</v>
      </c>
    </row>
    <row r="141" spans="1:10" s="109" customFormat="1" ht="41.25" customHeight="1" x14ac:dyDescent="0.25">
      <c r="A141" s="123" t="s">
        <v>119</v>
      </c>
      <c r="B141" s="106">
        <v>1</v>
      </c>
      <c r="C141" s="98" t="s">
        <v>51</v>
      </c>
      <c r="D141" s="98" t="s">
        <v>552</v>
      </c>
      <c r="E141" s="107">
        <v>3811</v>
      </c>
      <c r="F141" s="85" t="s">
        <v>703</v>
      </c>
      <c r="G141" s="108">
        <v>500000</v>
      </c>
      <c r="H141" s="108">
        <v>500000</v>
      </c>
      <c r="I141" s="271">
        <v>585000</v>
      </c>
      <c r="J141" s="258" t="s">
        <v>94</v>
      </c>
    </row>
    <row r="142" spans="1:10" s="109" customFormat="1" ht="41.25" customHeight="1" x14ac:dyDescent="0.25">
      <c r="A142" s="123" t="s">
        <v>119</v>
      </c>
      <c r="B142" s="106">
        <v>2</v>
      </c>
      <c r="C142" s="89" t="s">
        <v>490</v>
      </c>
      <c r="D142" s="98" t="s">
        <v>553</v>
      </c>
      <c r="E142" s="107">
        <v>3661</v>
      </c>
      <c r="F142" s="85" t="s">
        <v>703</v>
      </c>
      <c r="G142" s="108">
        <v>150000</v>
      </c>
      <c r="H142" s="108">
        <v>150000</v>
      </c>
      <c r="I142" s="271">
        <v>200000</v>
      </c>
      <c r="J142" s="258" t="s">
        <v>94</v>
      </c>
    </row>
    <row r="143" spans="1:10" s="109" customFormat="1" ht="41.25" customHeight="1" x14ac:dyDescent="0.25">
      <c r="A143" s="123" t="s">
        <v>119</v>
      </c>
      <c r="B143" s="106">
        <v>3</v>
      </c>
      <c r="C143" s="89" t="s">
        <v>62</v>
      </c>
      <c r="D143" s="98" t="s">
        <v>554</v>
      </c>
      <c r="E143" s="107">
        <v>3821</v>
      </c>
      <c r="F143" s="85" t="s">
        <v>703</v>
      </c>
      <c r="G143" s="108">
        <v>315000</v>
      </c>
      <c r="H143" s="108">
        <v>315000</v>
      </c>
      <c r="I143" s="271">
        <v>315000</v>
      </c>
      <c r="J143" s="258" t="s">
        <v>94</v>
      </c>
    </row>
    <row r="144" spans="1:10" s="109" customFormat="1" ht="57" customHeight="1" x14ac:dyDescent="0.25">
      <c r="A144" s="123" t="s">
        <v>119</v>
      </c>
      <c r="B144" s="106">
        <v>4</v>
      </c>
      <c r="C144" s="89" t="s">
        <v>308</v>
      </c>
      <c r="D144" s="113" t="s">
        <v>555</v>
      </c>
      <c r="E144" s="107">
        <v>3811</v>
      </c>
      <c r="F144" s="85" t="s">
        <v>703</v>
      </c>
      <c r="G144" s="108">
        <v>210000</v>
      </c>
      <c r="H144" s="108">
        <v>210000</v>
      </c>
      <c r="I144" s="271">
        <v>260000</v>
      </c>
      <c r="J144" s="258" t="s">
        <v>94</v>
      </c>
    </row>
    <row r="145" spans="1:10" s="109" customFormat="1" ht="58.5" customHeight="1" x14ac:dyDescent="0.25">
      <c r="A145" s="123" t="s">
        <v>119</v>
      </c>
      <c r="B145" s="106">
        <v>5</v>
      </c>
      <c r="C145" s="89" t="s">
        <v>62</v>
      </c>
      <c r="D145" s="98" t="s">
        <v>556</v>
      </c>
      <c r="E145" s="107">
        <v>3821</v>
      </c>
      <c r="F145" s="85" t="s">
        <v>703</v>
      </c>
      <c r="G145" s="108">
        <v>220000</v>
      </c>
      <c r="H145" s="108">
        <v>220000</v>
      </c>
      <c r="I145" s="271">
        <v>280000</v>
      </c>
      <c r="J145" s="258" t="s">
        <v>94</v>
      </c>
    </row>
    <row r="146" spans="1:10" s="109" customFormat="1" ht="58.5" customHeight="1" x14ac:dyDescent="0.25">
      <c r="A146" s="123" t="s">
        <v>119</v>
      </c>
      <c r="B146" s="106">
        <v>6</v>
      </c>
      <c r="C146" s="89" t="s">
        <v>735</v>
      </c>
      <c r="D146" s="98" t="s">
        <v>736</v>
      </c>
      <c r="E146" s="107">
        <v>4221</v>
      </c>
      <c r="F146" s="85" t="s">
        <v>703</v>
      </c>
      <c r="G146" s="108">
        <v>230000</v>
      </c>
      <c r="H146" s="108">
        <v>200000</v>
      </c>
      <c r="I146" s="271">
        <v>280000</v>
      </c>
      <c r="J146" s="258" t="s">
        <v>94</v>
      </c>
    </row>
    <row r="147" spans="1:10" ht="40.5" x14ac:dyDescent="0.25">
      <c r="A147" s="118" t="s">
        <v>121</v>
      </c>
      <c r="B147" s="119" t="s">
        <v>74</v>
      </c>
      <c r="C147" s="120" t="s">
        <v>122</v>
      </c>
      <c r="D147" s="88" t="s">
        <v>74</v>
      </c>
      <c r="E147" s="44" t="s">
        <v>74</v>
      </c>
      <c r="F147" s="62" t="s">
        <v>74</v>
      </c>
      <c r="G147" s="122">
        <f t="shared" ref="G147:I147" si="13">SUM(G148:G149)</f>
        <v>690000</v>
      </c>
      <c r="H147" s="122">
        <f t="shared" si="13"/>
        <v>675000</v>
      </c>
      <c r="I147" s="270">
        <f t="shared" si="13"/>
        <v>740000</v>
      </c>
      <c r="J147" s="257" t="s">
        <v>276</v>
      </c>
    </row>
    <row r="148" spans="1:10" s="109" customFormat="1" ht="27" x14ac:dyDescent="0.25">
      <c r="A148" s="105" t="s">
        <v>121</v>
      </c>
      <c r="B148" s="106">
        <v>1</v>
      </c>
      <c r="C148" s="98" t="s">
        <v>51</v>
      </c>
      <c r="D148" s="98" t="s">
        <v>123</v>
      </c>
      <c r="E148" s="107">
        <v>3811</v>
      </c>
      <c r="F148" s="85" t="s">
        <v>703</v>
      </c>
      <c r="G148" s="108">
        <v>370000</v>
      </c>
      <c r="H148" s="108">
        <v>355000</v>
      </c>
      <c r="I148" s="271">
        <v>420000</v>
      </c>
      <c r="J148" s="258" t="s">
        <v>94</v>
      </c>
    </row>
    <row r="149" spans="1:10" s="109" customFormat="1" ht="40.5" x14ac:dyDescent="0.25">
      <c r="A149" s="105" t="s">
        <v>121</v>
      </c>
      <c r="B149" s="106">
        <v>2</v>
      </c>
      <c r="C149" s="89" t="s">
        <v>62</v>
      </c>
      <c r="D149" s="110" t="s">
        <v>124</v>
      </c>
      <c r="E149" s="107">
        <v>3821</v>
      </c>
      <c r="F149" s="85" t="s">
        <v>703</v>
      </c>
      <c r="G149" s="108">
        <v>320000</v>
      </c>
      <c r="H149" s="108">
        <v>320000</v>
      </c>
      <c r="I149" s="271">
        <v>320000</v>
      </c>
      <c r="J149" s="258" t="s">
        <v>94</v>
      </c>
    </row>
    <row r="150" spans="1:10" x14ac:dyDescent="0.25">
      <c r="A150" s="118" t="s">
        <v>730</v>
      </c>
      <c r="B150" s="119" t="s">
        <v>74</v>
      </c>
      <c r="C150" s="120" t="s">
        <v>737</v>
      </c>
      <c r="D150" s="88" t="s">
        <v>74</v>
      </c>
      <c r="E150" s="44" t="s">
        <v>74</v>
      </c>
      <c r="F150" s="62" t="s">
        <v>74</v>
      </c>
      <c r="G150" s="122">
        <f>SUM(G151:G153)</f>
        <v>35647000</v>
      </c>
      <c r="H150" s="122">
        <f>SUM(H151:H153)</f>
        <v>0</v>
      </c>
      <c r="I150" s="270">
        <f>SUM(I151:I153)</f>
        <v>0</v>
      </c>
      <c r="J150" s="257" t="s">
        <v>276</v>
      </c>
    </row>
    <row r="151" spans="1:10" s="109" customFormat="1" x14ac:dyDescent="0.25">
      <c r="A151" s="105" t="s">
        <v>730</v>
      </c>
      <c r="B151" s="106">
        <v>1</v>
      </c>
      <c r="C151" s="98" t="s">
        <v>279</v>
      </c>
      <c r="D151" s="98" t="s">
        <v>853</v>
      </c>
      <c r="E151" s="107">
        <v>3812</v>
      </c>
      <c r="F151" s="85" t="s">
        <v>738</v>
      </c>
      <c r="G151" s="108">
        <v>30908000</v>
      </c>
      <c r="H151" s="108">
        <v>0</v>
      </c>
      <c r="I151" s="271">
        <v>0</v>
      </c>
      <c r="J151" s="258" t="s">
        <v>94</v>
      </c>
    </row>
    <row r="152" spans="1:10" s="109" customFormat="1" x14ac:dyDescent="0.25">
      <c r="A152" s="105" t="s">
        <v>730</v>
      </c>
      <c r="B152" s="106">
        <v>2</v>
      </c>
      <c r="C152" s="98" t="s">
        <v>855</v>
      </c>
      <c r="D152" s="98" t="s">
        <v>853</v>
      </c>
      <c r="E152" s="107">
        <v>4231</v>
      </c>
      <c r="F152" s="85" t="s">
        <v>738</v>
      </c>
      <c r="G152" s="108">
        <v>934000</v>
      </c>
      <c r="H152" s="108">
        <v>0</v>
      </c>
      <c r="I152" s="271">
        <v>0</v>
      </c>
      <c r="J152" s="258" t="s">
        <v>94</v>
      </c>
    </row>
    <row r="153" spans="1:10" s="109" customFormat="1" x14ac:dyDescent="0.25">
      <c r="A153" s="105" t="s">
        <v>730</v>
      </c>
      <c r="B153" s="106">
        <v>3</v>
      </c>
      <c r="C153" s="98" t="s">
        <v>279</v>
      </c>
      <c r="D153" s="98" t="s">
        <v>763</v>
      </c>
      <c r="E153" s="107">
        <v>3812</v>
      </c>
      <c r="F153" s="85" t="s">
        <v>738</v>
      </c>
      <c r="G153" s="108">
        <v>3805000</v>
      </c>
      <c r="H153" s="108">
        <v>0</v>
      </c>
      <c r="I153" s="271">
        <v>0</v>
      </c>
      <c r="J153" s="258" t="s">
        <v>94</v>
      </c>
    </row>
    <row r="154" spans="1:10" ht="40.5" x14ac:dyDescent="0.25">
      <c r="A154" s="118" t="s">
        <v>125</v>
      </c>
      <c r="B154" s="119" t="s">
        <v>74</v>
      </c>
      <c r="C154" s="120" t="s">
        <v>309</v>
      </c>
      <c r="D154" s="32" t="s">
        <v>74</v>
      </c>
      <c r="E154" s="44" t="s">
        <v>74</v>
      </c>
      <c r="F154" s="62" t="s">
        <v>74</v>
      </c>
      <c r="G154" s="122" t="s">
        <v>74</v>
      </c>
      <c r="H154" s="122" t="s">
        <v>74</v>
      </c>
      <c r="I154" s="270" t="s">
        <v>74</v>
      </c>
      <c r="J154" s="257" t="s">
        <v>74</v>
      </c>
    </row>
    <row r="155" spans="1:10" ht="27" x14ac:dyDescent="0.25">
      <c r="A155" s="118" t="s">
        <v>126</v>
      </c>
      <c r="B155" s="119" t="s">
        <v>74</v>
      </c>
      <c r="C155" s="120" t="s">
        <v>230</v>
      </c>
      <c r="D155" s="32" t="s">
        <v>74</v>
      </c>
      <c r="E155" s="44" t="s">
        <v>74</v>
      </c>
      <c r="F155" s="62" t="s">
        <v>74</v>
      </c>
      <c r="G155" s="122" t="s">
        <v>74</v>
      </c>
      <c r="H155" s="122" t="s">
        <v>74</v>
      </c>
      <c r="I155" s="270" t="s">
        <v>74</v>
      </c>
      <c r="J155" s="257" t="s">
        <v>74</v>
      </c>
    </row>
    <row r="156" spans="1:10" ht="27" x14ac:dyDescent="0.25">
      <c r="A156" s="118" t="s">
        <v>127</v>
      </c>
      <c r="B156" s="119" t="s">
        <v>74</v>
      </c>
      <c r="C156" s="120" t="s">
        <v>230</v>
      </c>
      <c r="D156" s="32" t="s">
        <v>74</v>
      </c>
      <c r="E156" s="44" t="s">
        <v>74</v>
      </c>
      <c r="F156" s="62" t="s">
        <v>74</v>
      </c>
      <c r="G156" s="122">
        <f t="shared" ref="G156:I156" si="14">SUM(G157:G163)</f>
        <v>475000</v>
      </c>
      <c r="H156" s="122">
        <f t="shared" si="14"/>
        <v>475000</v>
      </c>
      <c r="I156" s="270">
        <f t="shared" si="14"/>
        <v>475000</v>
      </c>
      <c r="J156" s="257" t="s">
        <v>276</v>
      </c>
    </row>
    <row r="157" spans="1:10" s="109" customFormat="1" ht="27" x14ac:dyDescent="0.25">
      <c r="A157" s="105" t="s">
        <v>127</v>
      </c>
      <c r="B157" s="106">
        <v>1</v>
      </c>
      <c r="C157" s="110" t="s">
        <v>30</v>
      </c>
      <c r="D157" s="89" t="s">
        <v>311</v>
      </c>
      <c r="E157" s="124">
        <v>3238</v>
      </c>
      <c r="F157" s="85" t="s">
        <v>237</v>
      </c>
      <c r="G157" s="108">
        <v>90000</v>
      </c>
      <c r="H157" s="108">
        <v>90000</v>
      </c>
      <c r="I157" s="271">
        <v>90000</v>
      </c>
      <c r="J157" s="258" t="s">
        <v>283</v>
      </c>
    </row>
    <row r="158" spans="1:10" s="109" customFormat="1" ht="27" x14ac:dyDescent="0.25">
      <c r="A158" s="105" t="s">
        <v>127</v>
      </c>
      <c r="B158" s="106">
        <v>2</v>
      </c>
      <c r="C158" s="110" t="s">
        <v>30</v>
      </c>
      <c r="D158" s="89" t="s">
        <v>310</v>
      </c>
      <c r="E158" s="124">
        <v>3238</v>
      </c>
      <c r="F158" s="85" t="s">
        <v>237</v>
      </c>
      <c r="G158" s="108">
        <v>105000</v>
      </c>
      <c r="H158" s="108">
        <v>105000</v>
      </c>
      <c r="I158" s="271">
        <v>105000</v>
      </c>
      <c r="J158" s="258" t="s">
        <v>283</v>
      </c>
    </row>
    <row r="159" spans="1:10" s="109" customFormat="1" ht="27" x14ac:dyDescent="0.25">
      <c r="A159" s="105" t="s">
        <v>127</v>
      </c>
      <c r="B159" s="106">
        <v>3</v>
      </c>
      <c r="C159" s="110" t="s">
        <v>30</v>
      </c>
      <c r="D159" s="89" t="s">
        <v>479</v>
      </c>
      <c r="E159" s="124">
        <v>3238</v>
      </c>
      <c r="F159" s="85" t="s">
        <v>237</v>
      </c>
      <c r="G159" s="108">
        <v>50000</v>
      </c>
      <c r="H159" s="108">
        <v>50000</v>
      </c>
      <c r="I159" s="271">
        <v>50000</v>
      </c>
      <c r="J159" s="258" t="s">
        <v>283</v>
      </c>
    </row>
    <row r="160" spans="1:10" s="109" customFormat="1" ht="27" x14ac:dyDescent="0.25">
      <c r="A160" s="105" t="s">
        <v>127</v>
      </c>
      <c r="B160" s="106">
        <v>4</v>
      </c>
      <c r="C160" s="110" t="s">
        <v>558</v>
      </c>
      <c r="D160" s="89" t="s">
        <v>559</v>
      </c>
      <c r="E160" s="124">
        <v>3238</v>
      </c>
      <c r="F160" s="85" t="s">
        <v>237</v>
      </c>
      <c r="G160" s="108">
        <v>100000</v>
      </c>
      <c r="H160" s="108">
        <v>100000</v>
      </c>
      <c r="I160" s="271">
        <v>100000</v>
      </c>
      <c r="J160" s="258" t="s">
        <v>283</v>
      </c>
    </row>
    <row r="161" spans="1:10" s="109" customFormat="1" ht="40.5" x14ac:dyDescent="0.25">
      <c r="A161" s="105" t="s">
        <v>127</v>
      </c>
      <c r="B161" s="106">
        <v>5</v>
      </c>
      <c r="C161" s="110" t="s">
        <v>30</v>
      </c>
      <c r="D161" s="89" t="s">
        <v>557</v>
      </c>
      <c r="E161" s="124">
        <v>3238</v>
      </c>
      <c r="F161" s="85" t="s">
        <v>237</v>
      </c>
      <c r="G161" s="108">
        <v>10000</v>
      </c>
      <c r="H161" s="108">
        <v>10000</v>
      </c>
      <c r="I161" s="271">
        <v>10000</v>
      </c>
      <c r="J161" s="258" t="s">
        <v>283</v>
      </c>
    </row>
    <row r="162" spans="1:10" s="109" customFormat="1" ht="40.5" x14ac:dyDescent="0.25">
      <c r="A162" s="105" t="s">
        <v>127</v>
      </c>
      <c r="B162" s="106">
        <v>6</v>
      </c>
      <c r="C162" s="110" t="s">
        <v>558</v>
      </c>
      <c r="D162" s="89" t="s">
        <v>560</v>
      </c>
      <c r="E162" s="124">
        <v>3238</v>
      </c>
      <c r="F162" s="85" t="s">
        <v>237</v>
      </c>
      <c r="G162" s="108">
        <v>50000</v>
      </c>
      <c r="H162" s="108">
        <v>50000</v>
      </c>
      <c r="I162" s="271">
        <v>50000</v>
      </c>
      <c r="J162" s="258" t="s">
        <v>283</v>
      </c>
    </row>
    <row r="163" spans="1:10" s="109" customFormat="1" ht="27" x14ac:dyDescent="0.25">
      <c r="A163" s="105" t="s">
        <v>127</v>
      </c>
      <c r="B163" s="106">
        <v>7</v>
      </c>
      <c r="C163" s="110" t="s">
        <v>558</v>
      </c>
      <c r="D163" s="89" t="s">
        <v>561</v>
      </c>
      <c r="E163" s="124">
        <v>3238</v>
      </c>
      <c r="F163" s="85" t="s">
        <v>237</v>
      </c>
      <c r="G163" s="108">
        <v>70000</v>
      </c>
      <c r="H163" s="108">
        <v>70000</v>
      </c>
      <c r="I163" s="271">
        <v>70000</v>
      </c>
      <c r="J163" s="258" t="s">
        <v>283</v>
      </c>
    </row>
    <row r="164" spans="1:10" ht="54" x14ac:dyDescent="0.25">
      <c r="A164" s="118" t="s">
        <v>128</v>
      </c>
      <c r="B164" s="119" t="s">
        <v>74</v>
      </c>
      <c r="C164" s="120" t="s">
        <v>337</v>
      </c>
      <c r="D164" s="32" t="s">
        <v>268</v>
      </c>
      <c r="E164" s="44" t="s">
        <v>74</v>
      </c>
      <c r="F164" s="62" t="s">
        <v>74</v>
      </c>
      <c r="G164" s="237" t="s">
        <v>74</v>
      </c>
      <c r="H164" s="237" t="s">
        <v>74</v>
      </c>
      <c r="I164" s="278" t="s">
        <v>74</v>
      </c>
      <c r="J164" s="257" t="s">
        <v>74</v>
      </c>
    </row>
    <row r="165" spans="1:10" x14ac:dyDescent="0.25">
      <c r="A165" s="118" t="s">
        <v>128</v>
      </c>
      <c r="B165" s="119" t="s">
        <v>74</v>
      </c>
      <c r="C165" s="120" t="s">
        <v>312</v>
      </c>
      <c r="D165" s="32" t="s">
        <v>268</v>
      </c>
      <c r="E165" s="44" t="s">
        <v>74</v>
      </c>
      <c r="F165" s="62" t="s">
        <v>74</v>
      </c>
      <c r="G165" s="237">
        <f>SUMIF($F167:$F208,"*-12",G167:G208)</f>
        <v>642000</v>
      </c>
      <c r="H165" s="237">
        <f t="shared" ref="H165:I165" si="15">SUMIF($F167:$F208,"*-12",H167:H208)</f>
        <v>200000</v>
      </c>
      <c r="I165" s="278">
        <f t="shared" si="15"/>
        <v>92000</v>
      </c>
      <c r="J165" s="257" t="s">
        <v>276</v>
      </c>
    </row>
    <row r="166" spans="1:10" x14ac:dyDescent="0.25">
      <c r="A166" s="118" t="s">
        <v>128</v>
      </c>
      <c r="B166" s="119" t="s">
        <v>74</v>
      </c>
      <c r="C166" s="120" t="s">
        <v>313</v>
      </c>
      <c r="D166" s="32" t="s">
        <v>268</v>
      </c>
      <c r="E166" s="44" t="s">
        <v>74</v>
      </c>
      <c r="F166" s="62" t="s">
        <v>74</v>
      </c>
      <c r="G166" s="237">
        <f>SUMIF($F167:$F208,"*-561",G167:G208)</f>
        <v>3636000</v>
      </c>
      <c r="H166" s="237">
        <f t="shared" ref="H166:I166" si="16">SUMIF($F167:$F208,"*-561",H167:H208)</f>
        <v>1127000</v>
      </c>
      <c r="I166" s="278">
        <f t="shared" si="16"/>
        <v>513000</v>
      </c>
      <c r="J166" s="257" t="s">
        <v>276</v>
      </c>
    </row>
    <row r="167" spans="1:10" s="109" customFormat="1" x14ac:dyDescent="0.25">
      <c r="A167" s="105" t="s">
        <v>128</v>
      </c>
      <c r="B167" s="106">
        <v>1</v>
      </c>
      <c r="C167" s="110" t="s">
        <v>43</v>
      </c>
      <c r="D167" s="115" t="s">
        <v>562</v>
      </c>
      <c r="E167" s="107">
        <v>4221</v>
      </c>
      <c r="F167" s="85" t="s">
        <v>259</v>
      </c>
      <c r="G167" s="108">
        <v>58000</v>
      </c>
      <c r="H167" s="108">
        <v>2000</v>
      </c>
      <c r="I167" s="279">
        <v>1000</v>
      </c>
      <c r="J167" s="263" t="s">
        <v>280</v>
      </c>
    </row>
    <row r="168" spans="1:10" s="109" customFormat="1" x14ac:dyDescent="0.25">
      <c r="A168" s="105" t="s">
        <v>128</v>
      </c>
      <c r="B168" s="106">
        <v>2</v>
      </c>
      <c r="C168" s="110" t="s">
        <v>43</v>
      </c>
      <c r="D168" s="115" t="s">
        <v>562</v>
      </c>
      <c r="E168" s="107">
        <v>4221</v>
      </c>
      <c r="F168" s="85" t="s">
        <v>261</v>
      </c>
      <c r="G168" s="108">
        <v>326000</v>
      </c>
      <c r="H168" s="108">
        <v>10000</v>
      </c>
      <c r="I168" s="279">
        <v>5000</v>
      </c>
      <c r="J168" s="263" t="s">
        <v>280</v>
      </c>
    </row>
    <row r="169" spans="1:10" x14ac:dyDescent="0.25">
      <c r="A169" s="105" t="s">
        <v>128</v>
      </c>
      <c r="B169" s="106">
        <v>3</v>
      </c>
      <c r="C169" s="110" t="s">
        <v>44</v>
      </c>
      <c r="D169" s="39" t="s">
        <v>563</v>
      </c>
      <c r="E169" s="77">
        <v>4222</v>
      </c>
      <c r="F169" s="52" t="s">
        <v>259</v>
      </c>
      <c r="G169" s="238">
        <v>332000</v>
      </c>
      <c r="H169" s="108">
        <v>4000</v>
      </c>
      <c r="I169" s="279">
        <v>0</v>
      </c>
      <c r="J169" s="264" t="s">
        <v>280</v>
      </c>
    </row>
    <row r="170" spans="1:10" x14ac:dyDescent="0.25">
      <c r="A170" s="105" t="s">
        <v>128</v>
      </c>
      <c r="B170" s="106">
        <v>4</v>
      </c>
      <c r="C170" s="110" t="s">
        <v>44</v>
      </c>
      <c r="D170" s="39" t="s">
        <v>564</v>
      </c>
      <c r="E170" s="77">
        <v>4222</v>
      </c>
      <c r="F170" s="52" t="s">
        <v>261</v>
      </c>
      <c r="G170" s="108">
        <v>1884000</v>
      </c>
      <c r="H170" s="108">
        <v>20000</v>
      </c>
      <c r="I170" s="279">
        <v>0</v>
      </c>
      <c r="J170" s="264" t="s">
        <v>280</v>
      </c>
    </row>
    <row r="171" spans="1:10" x14ac:dyDescent="0.25">
      <c r="A171" s="105" t="s">
        <v>128</v>
      </c>
      <c r="B171" s="106">
        <v>5</v>
      </c>
      <c r="C171" s="110" t="s">
        <v>9</v>
      </c>
      <c r="D171" s="39" t="s">
        <v>264</v>
      </c>
      <c r="E171" s="77">
        <v>3111</v>
      </c>
      <c r="F171" s="52" t="s">
        <v>259</v>
      </c>
      <c r="G171" s="108">
        <v>42000</v>
      </c>
      <c r="H171" s="108">
        <v>42000</v>
      </c>
      <c r="I171" s="279">
        <v>21000</v>
      </c>
      <c r="J171" s="264" t="s">
        <v>280</v>
      </c>
    </row>
    <row r="172" spans="1:10" x14ac:dyDescent="0.25">
      <c r="A172" s="105" t="s">
        <v>128</v>
      </c>
      <c r="B172" s="106">
        <v>6</v>
      </c>
      <c r="C172" s="110" t="s">
        <v>9</v>
      </c>
      <c r="D172" s="30" t="s">
        <v>264</v>
      </c>
      <c r="E172" s="77">
        <v>3111</v>
      </c>
      <c r="F172" s="52" t="s">
        <v>261</v>
      </c>
      <c r="G172" s="108">
        <v>238000</v>
      </c>
      <c r="H172" s="108">
        <v>238000</v>
      </c>
      <c r="I172" s="279">
        <v>120000</v>
      </c>
      <c r="J172" s="264" t="s">
        <v>280</v>
      </c>
    </row>
    <row r="173" spans="1:10" x14ac:dyDescent="0.25">
      <c r="A173" s="105" t="s">
        <v>128</v>
      </c>
      <c r="B173" s="106">
        <v>7</v>
      </c>
      <c r="C173" s="113" t="s">
        <v>252</v>
      </c>
      <c r="D173" s="30" t="s">
        <v>264</v>
      </c>
      <c r="E173" s="77">
        <v>3132</v>
      </c>
      <c r="F173" s="52" t="s">
        <v>259</v>
      </c>
      <c r="G173" s="108">
        <v>6000</v>
      </c>
      <c r="H173" s="108">
        <v>7000</v>
      </c>
      <c r="I173" s="279">
        <v>3000</v>
      </c>
      <c r="J173" s="264" t="s">
        <v>280</v>
      </c>
    </row>
    <row r="174" spans="1:10" x14ac:dyDescent="0.25">
      <c r="A174" s="105" t="s">
        <v>128</v>
      </c>
      <c r="B174" s="106">
        <v>8</v>
      </c>
      <c r="C174" s="113" t="s">
        <v>252</v>
      </c>
      <c r="D174" s="30" t="s">
        <v>264</v>
      </c>
      <c r="E174" s="77">
        <v>3132</v>
      </c>
      <c r="F174" s="52" t="s">
        <v>261</v>
      </c>
      <c r="G174" s="108">
        <v>36000</v>
      </c>
      <c r="H174" s="108">
        <v>37000</v>
      </c>
      <c r="I174" s="279">
        <v>18000</v>
      </c>
      <c r="J174" s="264" t="s">
        <v>280</v>
      </c>
    </row>
    <row r="175" spans="1:10" x14ac:dyDescent="0.25">
      <c r="A175" s="105" t="s">
        <v>128</v>
      </c>
      <c r="B175" s="106">
        <v>9</v>
      </c>
      <c r="C175" s="110" t="s">
        <v>253</v>
      </c>
      <c r="D175" s="39" t="s">
        <v>74</v>
      </c>
      <c r="E175" s="77">
        <v>3212</v>
      </c>
      <c r="F175" s="52" t="s">
        <v>259</v>
      </c>
      <c r="G175" s="108">
        <v>6000</v>
      </c>
      <c r="H175" s="108">
        <v>6000</v>
      </c>
      <c r="I175" s="279">
        <v>3000</v>
      </c>
      <c r="J175" s="264" t="s">
        <v>280</v>
      </c>
    </row>
    <row r="176" spans="1:10" x14ac:dyDescent="0.25">
      <c r="A176" s="105" t="s">
        <v>128</v>
      </c>
      <c r="B176" s="106">
        <v>10</v>
      </c>
      <c r="C176" s="110" t="s">
        <v>253</v>
      </c>
      <c r="D176" s="39" t="s">
        <v>74</v>
      </c>
      <c r="E176" s="77">
        <v>3212</v>
      </c>
      <c r="F176" s="52" t="s">
        <v>261</v>
      </c>
      <c r="G176" s="108">
        <v>34000</v>
      </c>
      <c r="H176" s="108">
        <v>34000</v>
      </c>
      <c r="I176" s="279">
        <v>17000</v>
      </c>
      <c r="J176" s="264" t="s">
        <v>280</v>
      </c>
    </row>
    <row r="177" spans="1:10" x14ac:dyDescent="0.25">
      <c r="A177" s="105" t="s">
        <v>128</v>
      </c>
      <c r="B177" s="106">
        <v>11</v>
      </c>
      <c r="C177" s="110" t="s">
        <v>250</v>
      </c>
      <c r="D177" s="31" t="s">
        <v>74</v>
      </c>
      <c r="E177" s="77">
        <v>3121</v>
      </c>
      <c r="F177" s="52" t="s">
        <v>259</v>
      </c>
      <c r="G177" s="108">
        <v>1000</v>
      </c>
      <c r="H177" s="108">
        <v>1000</v>
      </c>
      <c r="I177" s="279">
        <v>1000</v>
      </c>
      <c r="J177" s="264" t="s">
        <v>280</v>
      </c>
    </row>
    <row r="178" spans="1:10" x14ac:dyDescent="0.25">
      <c r="A178" s="105" t="s">
        <v>128</v>
      </c>
      <c r="B178" s="106">
        <v>12</v>
      </c>
      <c r="C178" s="110" t="s">
        <v>250</v>
      </c>
      <c r="D178" s="31" t="s">
        <v>74</v>
      </c>
      <c r="E178" s="77">
        <v>3121</v>
      </c>
      <c r="F178" s="52" t="s">
        <v>261</v>
      </c>
      <c r="G178" s="108">
        <v>4000</v>
      </c>
      <c r="H178" s="108">
        <v>4000</v>
      </c>
      <c r="I178" s="279">
        <v>2000</v>
      </c>
      <c r="J178" s="264" t="s">
        <v>280</v>
      </c>
    </row>
    <row r="179" spans="1:10" x14ac:dyDescent="0.25">
      <c r="A179" s="105" t="s">
        <v>128</v>
      </c>
      <c r="B179" s="106">
        <v>13</v>
      </c>
      <c r="C179" s="110" t="s">
        <v>565</v>
      </c>
      <c r="D179" s="39" t="s">
        <v>326</v>
      </c>
      <c r="E179" s="77">
        <v>3237</v>
      </c>
      <c r="F179" s="52" t="s">
        <v>259</v>
      </c>
      <c r="G179" s="108">
        <v>23000</v>
      </c>
      <c r="H179" s="108">
        <v>23000</v>
      </c>
      <c r="I179" s="279">
        <v>12000</v>
      </c>
      <c r="J179" s="264" t="s">
        <v>280</v>
      </c>
    </row>
    <row r="180" spans="1:10" x14ac:dyDescent="0.25">
      <c r="A180" s="105" t="s">
        <v>128</v>
      </c>
      <c r="B180" s="106">
        <v>14</v>
      </c>
      <c r="C180" s="110" t="s">
        <v>565</v>
      </c>
      <c r="D180" s="39" t="s">
        <v>326</v>
      </c>
      <c r="E180" s="77">
        <v>3237</v>
      </c>
      <c r="F180" s="52" t="s">
        <v>261</v>
      </c>
      <c r="G180" s="108">
        <v>132000</v>
      </c>
      <c r="H180" s="108">
        <v>132000</v>
      </c>
      <c r="I180" s="279">
        <v>66000</v>
      </c>
      <c r="J180" s="264" t="s">
        <v>280</v>
      </c>
    </row>
    <row r="181" spans="1:10" x14ac:dyDescent="0.25">
      <c r="A181" s="105" t="s">
        <v>128</v>
      </c>
      <c r="B181" s="106">
        <v>15</v>
      </c>
      <c r="C181" s="110" t="s">
        <v>29</v>
      </c>
      <c r="D181" s="39" t="s">
        <v>566</v>
      </c>
      <c r="E181" s="77">
        <v>3237</v>
      </c>
      <c r="F181" s="52" t="s">
        <v>259</v>
      </c>
      <c r="G181" s="108">
        <v>12000</v>
      </c>
      <c r="H181" s="108">
        <v>23000</v>
      </c>
      <c r="I181" s="279">
        <v>10000</v>
      </c>
      <c r="J181" s="264" t="s">
        <v>280</v>
      </c>
    </row>
    <row r="182" spans="1:10" x14ac:dyDescent="0.25">
      <c r="A182" s="105" t="s">
        <v>128</v>
      </c>
      <c r="B182" s="106">
        <v>16</v>
      </c>
      <c r="C182" s="110" t="s">
        <v>29</v>
      </c>
      <c r="D182" s="39" t="s">
        <v>299</v>
      </c>
      <c r="E182" s="77">
        <v>3237</v>
      </c>
      <c r="F182" s="52" t="s">
        <v>261</v>
      </c>
      <c r="G182" s="108">
        <v>63000</v>
      </c>
      <c r="H182" s="108">
        <v>129000</v>
      </c>
      <c r="I182" s="279">
        <v>60000</v>
      </c>
      <c r="J182" s="264" t="s">
        <v>280</v>
      </c>
    </row>
    <row r="183" spans="1:10" x14ac:dyDescent="0.25">
      <c r="A183" s="105" t="s">
        <v>128</v>
      </c>
      <c r="B183" s="106">
        <v>17</v>
      </c>
      <c r="C183" s="110" t="s">
        <v>27</v>
      </c>
      <c r="D183" s="39" t="s">
        <v>567</v>
      </c>
      <c r="E183" s="77">
        <v>3235</v>
      </c>
      <c r="F183" s="52" t="s">
        <v>259</v>
      </c>
      <c r="G183" s="108">
        <v>12000</v>
      </c>
      <c r="H183" s="108">
        <v>12000</v>
      </c>
      <c r="I183" s="279">
        <v>6000</v>
      </c>
      <c r="J183" s="264" t="s">
        <v>280</v>
      </c>
    </row>
    <row r="184" spans="1:10" x14ac:dyDescent="0.25">
      <c r="A184" s="105" t="s">
        <v>128</v>
      </c>
      <c r="B184" s="106">
        <v>18</v>
      </c>
      <c r="C184" s="110" t="s">
        <v>27</v>
      </c>
      <c r="D184" s="39" t="s">
        <v>567</v>
      </c>
      <c r="E184" s="77">
        <v>3235</v>
      </c>
      <c r="F184" s="52" t="s">
        <v>261</v>
      </c>
      <c r="G184" s="108">
        <v>70000</v>
      </c>
      <c r="H184" s="108">
        <v>70000</v>
      </c>
      <c r="I184" s="279">
        <v>35000</v>
      </c>
      <c r="J184" s="264" t="s">
        <v>280</v>
      </c>
    </row>
    <row r="185" spans="1:10" x14ac:dyDescent="0.25">
      <c r="A185" s="105" t="s">
        <v>128</v>
      </c>
      <c r="B185" s="106">
        <v>19</v>
      </c>
      <c r="C185" s="110" t="s">
        <v>31</v>
      </c>
      <c r="D185" s="39" t="s">
        <v>568</v>
      </c>
      <c r="E185" s="77">
        <v>3239</v>
      </c>
      <c r="F185" s="52" t="s">
        <v>259</v>
      </c>
      <c r="G185" s="108">
        <v>27000</v>
      </c>
      <c r="H185" s="108">
        <v>35000</v>
      </c>
      <c r="I185" s="279">
        <v>15000</v>
      </c>
      <c r="J185" s="264" t="s">
        <v>280</v>
      </c>
    </row>
    <row r="186" spans="1:10" x14ac:dyDescent="0.25">
      <c r="A186" s="105" t="s">
        <v>128</v>
      </c>
      <c r="B186" s="106">
        <v>20</v>
      </c>
      <c r="C186" s="110" t="s">
        <v>31</v>
      </c>
      <c r="D186" s="39" t="s">
        <v>568</v>
      </c>
      <c r="E186" s="77">
        <v>3239</v>
      </c>
      <c r="F186" s="52" t="s">
        <v>261</v>
      </c>
      <c r="G186" s="108">
        <v>153000</v>
      </c>
      <c r="H186" s="108">
        <v>198000</v>
      </c>
      <c r="I186" s="279">
        <v>80000</v>
      </c>
      <c r="J186" s="264" t="s">
        <v>280</v>
      </c>
    </row>
    <row r="187" spans="1:10" x14ac:dyDescent="0.25">
      <c r="A187" s="105" t="s">
        <v>128</v>
      </c>
      <c r="B187" s="106">
        <v>21</v>
      </c>
      <c r="C187" s="110" t="s">
        <v>18</v>
      </c>
      <c r="D187" s="39" t="s">
        <v>327</v>
      </c>
      <c r="E187" s="77">
        <v>3221</v>
      </c>
      <c r="F187" s="52" t="s">
        <v>259</v>
      </c>
      <c r="G187" s="108">
        <v>4000</v>
      </c>
      <c r="H187" s="108">
        <v>4000</v>
      </c>
      <c r="I187" s="279">
        <v>1000</v>
      </c>
      <c r="J187" s="264" t="s">
        <v>280</v>
      </c>
    </row>
    <row r="188" spans="1:10" x14ac:dyDescent="0.25">
      <c r="A188" s="105" t="s">
        <v>128</v>
      </c>
      <c r="B188" s="106">
        <v>22</v>
      </c>
      <c r="C188" s="110" t="s">
        <v>18</v>
      </c>
      <c r="D188" s="39" t="s">
        <v>327</v>
      </c>
      <c r="E188" s="77">
        <v>3221</v>
      </c>
      <c r="F188" s="52" t="s">
        <v>261</v>
      </c>
      <c r="G188" s="108">
        <v>26000</v>
      </c>
      <c r="H188" s="108">
        <v>26000</v>
      </c>
      <c r="I188" s="279">
        <v>9000</v>
      </c>
      <c r="J188" s="264" t="s">
        <v>280</v>
      </c>
    </row>
    <row r="189" spans="1:10" s="109" customFormat="1" ht="27" x14ac:dyDescent="0.25">
      <c r="A189" s="105" t="s">
        <v>128</v>
      </c>
      <c r="B189" s="106">
        <v>23</v>
      </c>
      <c r="C189" s="110" t="s">
        <v>19</v>
      </c>
      <c r="D189" s="113" t="s">
        <v>569</v>
      </c>
      <c r="E189" s="107">
        <v>3223</v>
      </c>
      <c r="F189" s="85" t="s">
        <v>259</v>
      </c>
      <c r="G189" s="108">
        <v>5000</v>
      </c>
      <c r="H189" s="108">
        <v>5000</v>
      </c>
      <c r="I189" s="279">
        <v>3000</v>
      </c>
      <c r="J189" s="263" t="s">
        <v>280</v>
      </c>
    </row>
    <row r="190" spans="1:10" s="109" customFormat="1" ht="27" x14ac:dyDescent="0.25">
      <c r="A190" s="105" t="s">
        <v>128</v>
      </c>
      <c r="B190" s="106">
        <v>24</v>
      </c>
      <c r="C190" s="110" t="s">
        <v>19</v>
      </c>
      <c r="D190" s="113" t="s">
        <v>569</v>
      </c>
      <c r="E190" s="107">
        <v>3223</v>
      </c>
      <c r="F190" s="85" t="s">
        <v>261</v>
      </c>
      <c r="G190" s="108">
        <v>27000</v>
      </c>
      <c r="H190" s="108">
        <v>27000</v>
      </c>
      <c r="I190" s="279">
        <v>15000</v>
      </c>
      <c r="J190" s="263" t="s">
        <v>280</v>
      </c>
    </row>
    <row r="191" spans="1:10" s="109" customFormat="1" x14ac:dyDescent="0.25">
      <c r="A191" s="105" t="s">
        <v>128</v>
      </c>
      <c r="B191" s="106">
        <v>25</v>
      </c>
      <c r="C191" s="110" t="s">
        <v>23</v>
      </c>
      <c r="D191" s="98" t="s">
        <v>281</v>
      </c>
      <c r="E191" s="107">
        <v>3231</v>
      </c>
      <c r="F191" s="85" t="s">
        <v>259</v>
      </c>
      <c r="G191" s="108">
        <v>6000</v>
      </c>
      <c r="H191" s="108">
        <v>9000</v>
      </c>
      <c r="I191" s="279">
        <v>5000</v>
      </c>
      <c r="J191" s="263" t="s">
        <v>280</v>
      </c>
    </row>
    <row r="192" spans="1:10" s="109" customFormat="1" x14ac:dyDescent="0.25">
      <c r="A192" s="105" t="s">
        <v>128</v>
      </c>
      <c r="B192" s="106">
        <v>26</v>
      </c>
      <c r="C192" s="110" t="s">
        <v>23</v>
      </c>
      <c r="D192" s="98" t="s">
        <v>281</v>
      </c>
      <c r="E192" s="107">
        <v>3231</v>
      </c>
      <c r="F192" s="85" t="s">
        <v>261</v>
      </c>
      <c r="G192" s="108">
        <v>34000</v>
      </c>
      <c r="H192" s="108">
        <v>51000</v>
      </c>
      <c r="I192" s="279">
        <v>25000</v>
      </c>
      <c r="J192" s="263" t="s">
        <v>280</v>
      </c>
    </row>
    <row r="193" spans="1:10" s="109" customFormat="1" x14ac:dyDescent="0.25">
      <c r="A193" s="105" t="s">
        <v>128</v>
      </c>
      <c r="B193" s="106">
        <v>27</v>
      </c>
      <c r="C193" s="89" t="s">
        <v>14</v>
      </c>
      <c r="D193" s="89" t="s">
        <v>99</v>
      </c>
      <c r="E193" s="107">
        <v>3211</v>
      </c>
      <c r="F193" s="85" t="s">
        <v>259</v>
      </c>
      <c r="G193" s="108">
        <v>10000</v>
      </c>
      <c r="H193" s="108">
        <v>10000</v>
      </c>
      <c r="I193" s="279">
        <v>5000</v>
      </c>
      <c r="J193" s="263" t="s">
        <v>280</v>
      </c>
    </row>
    <row r="194" spans="1:10" s="109" customFormat="1" x14ac:dyDescent="0.25">
      <c r="A194" s="105" t="s">
        <v>128</v>
      </c>
      <c r="B194" s="106">
        <v>28</v>
      </c>
      <c r="C194" s="89" t="s">
        <v>14</v>
      </c>
      <c r="D194" s="89" t="s">
        <v>99</v>
      </c>
      <c r="E194" s="107">
        <v>3211</v>
      </c>
      <c r="F194" s="85" t="s">
        <v>261</v>
      </c>
      <c r="G194" s="108">
        <v>55000</v>
      </c>
      <c r="H194" s="108">
        <v>55000</v>
      </c>
      <c r="I194" s="279">
        <v>27000</v>
      </c>
      <c r="J194" s="263" t="s">
        <v>280</v>
      </c>
    </row>
    <row r="195" spans="1:10" s="109" customFormat="1" ht="27" x14ac:dyDescent="0.25">
      <c r="A195" s="105" t="s">
        <v>128</v>
      </c>
      <c r="B195" s="106">
        <v>29</v>
      </c>
      <c r="C195" s="115" t="s">
        <v>32</v>
      </c>
      <c r="D195" s="89" t="s">
        <v>570</v>
      </c>
      <c r="E195" s="107">
        <v>3241</v>
      </c>
      <c r="F195" s="85" t="s">
        <v>259</v>
      </c>
      <c r="G195" s="108">
        <v>12000</v>
      </c>
      <c r="H195" s="108">
        <v>12000</v>
      </c>
      <c r="I195" s="279">
        <v>6000</v>
      </c>
      <c r="J195" s="263" t="s">
        <v>280</v>
      </c>
    </row>
    <row r="196" spans="1:10" s="109" customFormat="1" ht="27" x14ac:dyDescent="0.25">
      <c r="A196" s="105" t="s">
        <v>128</v>
      </c>
      <c r="B196" s="106">
        <v>30</v>
      </c>
      <c r="C196" s="115" t="s">
        <v>32</v>
      </c>
      <c r="D196" s="89" t="s">
        <v>570</v>
      </c>
      <c r="E196" s="124">
        <v>3241</v>
      </c>
      <c r="F196" s="85" t="s">
        <v>261</v>
      </c>
      <c r="G196" s="108">
        <v>68000</v>
      </c>
      <c r="H196" s="108">
        <v>68000</v>
      </c>
      <c r="I196" s="279">
        <v>34000</v>
      </c>
      <c r="J196" s="263" t="s">
        <v>280</v>
      </c>
    </row>
    <row r="197" spans="1:10" s="109" customFormat="1" x14ac:dyDescent="0.25">
      <c r="A197" s="105" t="s">
        <v>128</v>
      </c>
      <c r="B197" s="106">
        <v>31</v>
      </c>
      <c r="C197" s="115" t="s">
        <v>25</v>
      </c>
      <c r="D197" s="110" t="s">
        <v>571</v>
      </c>
      <c r="E197" s="107">
        <v>3233</v>
      </c>
      <c r="F197" s="85" t="s">
        <v>259</v>
      </c>
      <c r="G197" s="108">
        <v>1000</v>
      </c>
      <c r="H197" s="108">
        <v>1000</v>
      </c>
      <c r="I197" s="279">
        <v>0</v>
      </c>
      <c r="J197" s="263" t="s">
        <v>280</v>
      </c>
    </row>
    <row r="198" spans="1:10" s="109" customFormat="1" x14ac:dyDescent="0.25">
      <c r="A198" s="105" t="s">
        <v>128</v>
      </c>
      <c r="B198" s="106">
        <v>32</v>
      </c>
      <c r="C198" s="115" t="s">
        <v>25</v>
      </c>
      <c r="D198" s="110" t="s">
        <v>571</v>
      </c>
      <c r="E198" s="107">
        <v>3233</v>
      </c>
      <c r="F198" s="85" t="s">
        <v>261</v>
      </c>
      <c r="G198" s="108">
        <v>5000</v>
      </c>
      <c r="H198" s="108">
        <v>5000</v>
      </c>
      <c r="I198" s="279">
        <v>0</v>
      </c>
      <c r="J198" s="263" t="s">
        <v>280</v>
      </c>
    </row>
    <row r="199" spans="1:10" x14ac:dyDescent="0.25">
      <c r="A199" s="105" t="s">
        <v>128</v>
      </c>
      <c r="B199" s="106">
        <v>33</v>
      </c>
      <c r="C199" s="110" t="s">
        <v>31</v>
      </c>
      <c r="D199" s="30" t="s">
        <v>262</v>
      </c>
      <c r="E199" s="77">
        <v>3239</v>
      </c>
      <c r="F199" s="52" t="s">
        <v>259</v>
      </c>
      <c r="G199" s="108">
        <v>3000</v>
      </c>
      <c r="H199" s="108">
        <v>3000</v>
      </c>
      <c r="I199" s="279">
        <v>0</v>
      </c>
      <c r="J199" s="264" t="s">
        <v>280</v>
      </c>
    </row>
    <row r="200" spans="1:10" x14ac:dyDescent="0.25">
      <c r="A200" s="105" t="s">
        <v>128</v>
      </c>
      <c r="B200" s="106">
        <v>34</v>
      </c>
      <c r="C200" s="110" t="s">
        <v>31</v>
      </c>
      <c r="D200" s="30" t="s">
        <v>262</v>
      </c>
      <c r="E200" s="77">
        <v>3239</v>
      </c>
      <c r="F200" s="52" t="s">
        <v>261</v>
      </c>
      <c r="G200" s="108">
        <v>17000</v>
      </c>
      <c r="H200" s="108">
        <v>17000</v>
      </c>
      <c r="I200" s="279">
        <v>0</v>
      </c>
      <c r="J200" s="264" t="s">
        <v>280</v>
      </c>
    </row>
    <row r="201" spans="1:10" x14ac:dyDescent="0.25">
      <c r="A201" s="105" t="s">
        <v>128</v>
      </c>
      <c r="B201" s="106">
        <v>35</v>
      </c>
      <c r="C201" s="110" t="s">
        <v>61</v>
      </c>
      <c r="D201" s="30" t="s">
        <v>269</v>
      </c>
      <c r="E201" s="77">
        <v>4123</v>
      </c>
      <c r="F201" s="52" t="s">
        <v>259</v>
      </c>
      <c r="G201" s="108">
        <v>53000</v>
      </c>
      <c r="H201" s="108">
        <v>1000</v>
      </c>
      <c r="I201" s="279">
        <v>0</v>
      </c>
      <c r="J201" s="264" t="s">
        <v>280</v>
      </c>
    </row>
    <row r="202" spans="1:10" x14ac:dyDescent="0.25">
      <c r="A202" s="105" t="s">
        <v>128</v>
      </c>
      <c r="B202" s="106">
        <v>36</v>
      </c>
      <c r="C202" s="110" t="s">
        <v>61</v>
      </c>
      <c r="D202" s="30" t="s">
        <v>269</v>
      </c>
      <c r="E202" s="77">
        <v>4123</v>
      </c>
      <c r="F202" s="52" t="s">
        <v>261</v>
      </c>
      <c r="G202" s="108">
        <v>299000</v>
      </c>
      <c r="H202" s="108">
        <v>6000</v>
      </c>
      <c r="I202" s="279">
        <v>0</v>
      </c>
      <c r="J202" s="264" t="s">
        <v>280</v>
      </c>
    </row>
    <row r="203" spans="1:10" s="109" customFormat="1" ht="27" x14ac:dyDescent="0.25">
      <c r="A203" s="105" t="s">
        <v>128</v>
      </c>
      <c r="B203" s="106">
        <v>37</v>
      </c>
      <c r="C203" s="110" t="s">
        <v>32</v>
      </c>
      <c r="D203" s="110" t="s">
        <v>572</v>
      </c>
      <c r="E203" s="107">
        <v>3241</v>
      </c>
      <c r="F203" s="85" t="s">
        <v>259</v>
      </c>
      <c r="G203" s="108">
        <v>6000</v>
      </c>
      <c r="H203" s="108">
        <v>0</v>
      </c>
      <c r="I203" s="279">
        <v>0</v>
      </c>
      <c r="J203" s="263" t="s">
        <v>280</v>
      </c>
    </row>
    <row r="204" spans="1:10" s="109" customFormat="1" ht="27" x14ac:dyDescent="0.25">
      <c r="A204" s="105" t="s">
        <v>128</v>
      </c>
      <c r="B204" s="106">
        <v>38</v>
      </c>
      <c r="C204" s="110" t="s">
        <v>32</v>
      </c>
      <c r="D204" s="110" t="s">
        <v>572</v>
      </c>
      <c r="E204" s="107">
        <v>3241</v>
      </c>
      <c r="F204" s="85" t="s">
        <v>261</v>
      </c>
      <c r="G204" s="108">
        <v>36000</v>
      </c>
      <c r="H204" s="108">
        <v>0</v>
      </c>
      <c r="I204" s="279">
        <v>0</v>
      </c>
      <c r="J204" s="263" t="s">
        <v>280</v>
      </c>
    </row>
    <row r="205" spans="1:10" s="109" customFormat="1" ht="27" x14ac:dyDescent="0.25">
      <c r="A205" s="105" t="s">
        <v>128</v>
      </c>
      <c r="B205" s="106">
        <v>39</v>
      </c>
      <c r="C205" s="110" t="s">
        <v>23</v>
      </c>
      <c r="D205" s="98" t="s">
        <v>573</v>
      </c>
      <c r="E205" s="107">
        <v>3231</v>
      </c>
      <c r="F205" s="85" t="s">
        <v>259</v>
      </c>
      <c r="G205" s="108">
        <v>2000</v>
      </c>
      <c r="H205" s="108">
        <v>0</v>
      </c>
      <c r="I205" s="279">
        <v>0</v>
      </c>
      <c r="J205" s="263" t="s">
        <v>280</v>
      </c>
    </row>
    <row r="206" spans="1:10" s="109" customFormat="1" ht="27" x14ac:dyDescent="0.25">
      <c r="A206" s="105" t="s">
        <v>128</v>
      </c>
      <c r="B206" s="106">
        <v>40</v>
      </c>
      <c r="C206" s="110" t="s">
        <v>23</v>
      </c>
      <c r="D206" s="98" t="s">
        <v>573</v>
      </c>
      <c r="E206" s="107">
        <v>3231</v>
      </c>
      <c r="F206" s="85" t="s">
        <v>261</v>
      </c>
      <c r="G206" s="108">
        <v>9000</v>
      </c>
      <c r="H206" s="108">
        <v>0</v>
      </c>
      <c r="I206" s="279">
        <v>0</v>
      </c>
      <c r="J206" s="263" t="s">
        <v>280</v>
      </c>
    </row>
    <row r="207" spans="1:10" s="109" customFormat="1" ht="27" x14ac:dyDescent="0.25">
      <c r="A207" s="105" t="s">
        <v>128</v>
      </c>
      <c r="B207" s="106">
        <v>41</v>
      </c>
      <c r="C207" s="110" t="s">
        <v>32</v>
      </c>
      <c r="D207" s="110" t="s">
        <v>574</v>
      </c>
      <c r="E207" s="107">
        <v>3241</v>
      </c>
      <c r="F207" s="85" t="s">
        <v>259</v>
      </c>
      <c r="G207" s="108">
        <v>21000</v>
      </c>
      <c r="H207" s="108">
        <v>0</v>
      </c>
      <c r="I207" s="279">
        <v>0</v>
      </c>
      <c r="J207" s="263" t="s">
        <v>280</v>
      </c>
    </row>
    <row r="208" spans="1:10" s="109" customFormat="1" ht="27" x14ac:dyDescent="0.25">
      <c r="A208" s="105" t="s">
        <v>128</v>
      </c>
      <c r="B208" s="106">
        <v>42</v>
      </c>
      <c r="C208" s="110" t="s">
        <v>32</v>
      </c>
      <c r="D208" s="110" t="s">
        <v>574</v>
      </c>
      <c r="E208" s="107">
        <v>3241</v>
      </c>
      <c r="F208" s="85" t="s">
        <v>261</v>
      </c>
      <c r="G208" s="108">
        <v>120000</v>
      </c>
      <c r="H208" s="108">
        <v>0</v>
      </c>
      <c r="I208" s="279">
        <v>0</v>
      </c>
      <c r="J208" s="263" t="s">
        <v>280</v>
      </c>
    </row>
    <row r="209" spans="1:10" x14ac:dyDescent="0.25">
      <c r="A209" s="118" t="s">
        <v>129</v>
      </c>
      <c r="B209" s="119" t="s">
        <v>74</v>
      </c>
      <c r="C209" s="120" t="s">
        <v>243</v>
      </c>
      <c r="D209" s="88" t="s">
        <v>74</v>
      </c>
      <c r="E209" s="44" t="s">
        <v>74</v>
      </c>
      <c r="F209" s="62" t="s">
        <v>74</v>
      </c>
      <c r="G209" s="122">
        <f t="shared" ref="G209:I209" si="17">SUM(G210:G211)</f>
        <v>110000</v>
      </c>
      <c r="H209" s="122">
        <f t="shared" si="17"/>
        <v>45000</v>
      </c>
      <c r="I209" s="270">
        <f t="shared" si="17"/>
        <v>45000</v>
      </c>
      <c r="J209" s="257" t="s">
        <v>276</v>
      </c>
    </row>
    <row r="210" spans="1:10" s="109" customFormat="1" ht="27" x14ac:dyDescent="0.25">
      <c r="A210" s="143" t="s">
        <v>131</v>
      </c>
      <c r="B210" s="106">
        <v>1</v>
      </c>
      <c r="C210" s="110" t="s">
        <v>23</v>
      </c>
      <c r="D210" s="89" t="s">
        <v>575</v>
      </c>
      <c r="E210" s="124">
        <v>3231</v>
      </c>
      <c r="F210" s="85" t="s">
        <v>233</v>
      </c>
      <c r="G210" s="108">
        <v>70000</v>
      </c>
      <c r="H210" s="108">
        <v>15000</v>
      </c>
      <c r="I210" s="271">
        <v>15000</v>
      </c>
      <c r="J210" s="265" t="s">
        <v>678</v>
      </c>
    </row>
    <row r="211" spans="1:10" s="109" customFormat="1" ht="27" x14ac:dyDescent="0.25">
      <c r="A211" s="143" t="s">
        <v>131</v>
      </c>
      <c r="B211" s="106">
        <v>2</v>
      </c>
      <c r="C211" s="110" t="s">
        <v>23</v>
      </c>
      <c r="D211" s="89" t="s">
        <v>576</v>
      </c>
      <c r="E211" s="107">
        <v>3231</v>
      </c>
      <c r="F211" s="85" t="s">
        <v>233</v>
      </c>
      <c r="G211" s="108">
        <v>40000</v>
      </c>
      <c r="H211" s="108">
        <v>30000</v>
      </c>
      <c r="I211" s="271">
        <v>30000</v>
      </c>
      <c r="J211" s="265" t="s">
        <v>678</v>
      </c>
    </row>
    <row r="212" spans="1:10" x14ac:dyDescent="0.25">
      <c r="A212" s="118" t="s">
        <v>74</v>
      </c>
      <c r="B212" s="119" t="s">
        <v>74</v>
      </c>
      <c r="C212" s="120" t="s">
        <v>74</v>
      </c>
      <c r="D212" s="88" t="s">
        <v>74</v>
      </c>
      <c r="E212" s="44" t="s">
        <v>74</v>
      </c>
      <c r="F212" s="62" t="s">
        <v>74</v>
      </c>
      <c r="G212" s="237" t="s">
        <v>74</v>
      </c>
      <c r="H212" s="237" t="s">
        <v>74</v>
      </c>
      <c r="I212" s="278" t="s">
        <v>74</v>
      </c>
      <c r="J212" s="257" t="s">
        <v>74</v>
      </c>
    </row>
    <row r="213" spans="1:10" x14ac:dyDescent="0.25">
      <c r="A213" s="118" t="s">
        <v>132</v>
      </c>
      <c r="B213" s="119" t="s">
        <v>74</v>
      </c>
      <c r="C213" s="192" t="s">
        <v>133</v>
      </c>
      <c r="D213" s="88" t="s">
        <v>74</v>
      </c>
      <c r="E213" s="44" t="s">
        <v>74</v>
      </c>
      <c r="F213" s="62" t="s">
        <v>74</v>
      </c>
      <c r="G213" s="235">
        <f>SUMIF($J$214:$J$542,"..",G214:G542)</f>
        <v>30512410</v>
      </c>
      <c r="H213" s="235">
        <f>SUMIF($J$214:$J$542,"..",H214:H542)</f>
        <v>34343118</v>
      </c>
      <c r="I213" s="275">
        <f>SUMIF($J$214:$J$542,"..",I214:I542)</f>
        <v>34484573</v>
      </c>
      <c r="J213" s="257" t="s">
        <v>74</v>
      </c>
    </row>
    <row r="214" spans="1:10" ht="40.5" x14ac:dyDescent="0.25">
      <c r="A214" s="118" t="s">
        <v>132</v>
      </c>
      <c r="B214" s="119" t="s">
        <v>74</v>
      </c>
      <c r="C214" s="216" t="s">
        <v>134</v>
      </c>
      <c r="D214" s="35" t="s">
        <v>74</v>
      </c>
      <c r="E214" s="44" t="s">
        <v>74</v>
      </c>
      <c r="F214" s="62" t="s">
        <v>74</v>
      </c>
      <c r="G214" s="122" t="s">
        <v>74</v>
      </c>
      <c r="H214" s="122" t="s">
        <v>74</v>
      </c>
      <c r="I214" s="270" t="s">
        <v>74</v>
      </c>
      <c r="J214" s="257" t="s">
        <v>74</v>
      </c>
    </row>
    <row r="215" spans="1:10" ht="54" x14ac:dyDescent="0.25">
      <c r="A215" s="118" t="s">
        <v>135</v>
      </c>
      <c r="B215" s="119" t="s">
        <v>74</v>
      </c>
      <c r="C215" s="120" t="s">
        <v>136</v>
      </c>
      <c r="D215" s="35" t="s">
        <v>74</v>
      </c>
      <c r="E215" s="44" t="s">
        <v>74</v>
      </c>
      <c r="F215" s="62" t="s">
        <v>74</v>
      </c>
      <c r="G215" s="122" t="s">
        <v>74</v>
      </c>
      <c r="H215" s="122" t="s">
        <v>74</v>
      </c>
      <c r="I215" s="270" t="s">
        <v>74</v>
      </c>
      <c r="J215" s="257" t="s">
        <v>74</v>
      </c>
    </row>
    <row r="216" spans="1:10" ht="27" x14ac:dyDescent="0.25">
      <c r="A216" s="118" t="s">
        <v>137</v>
      </c>
      <c r="B216" s="119" t="s">
        <v>74</v>
      </c>
      <c r="C216" s="120" t="s">
        <v>138</v>
      </c>
      <c r="D216" s="35" t="s">
        <v>74</v>
      </c>
      <c r="E216" s="44" t="s">
        <v>74</v>
      </c>
      <c r="F216" s="62" t="s">
        <v>74</v>
      </c>
      <c r="G216" s="122" t="s">
        <v>74</v>
      </c>
      <c r="H216" s="122" t="s">
        <v>74</v>
      </c>
      <c r="I216" s="270" t="s">
        <v>74</v>
      </c>
      <c r="J216" s="257" t="s">
        <v>74</v>
      </c>
    </row>
    <row r="217" spans="1:10" ht="40.5" x14ac:dyDescent="0.25">
      <c r="A217" s="118" t="s">
        <v>139</v>
      </c>
      <c r="B217" s="119" t="s">
        <v>74</v>
      </c>
      <c r="C217" s="221" t="s">
        <v>140</v>
      </c>
      <c r="D217" s="35" t="s">
        <v>74</v>
      </c>
      <c r="E217" s="44" t="s">
        <v>74</v>
      </c>
      <c r="F217" s="62" t="s">
        <v>74</v>
      </c>
      <c r="G217" s="122" t="s">
        <v>74</v>
      </c>
      <c r="H217" s="122" t="s">
        <v>74</v>
      </c>
      <c r="I217" s="270" t="s">
        <v>74</v>
      </c>
      <c r="J217" s="257" t="s">
        <v>74</v>
      </c>
    </row>
    <row r="218" spans="1:10" x14ac:dyDescent="0.25">
      <c r="A218" s="118" t="s">
        <v>139</v>
      </c>
      <c r="B218" s="119" t="s">
        <v>74</v>
      </c>
      <c r="C218" s="120" t="s">
        <v>458</v>
      </c>
      <c r="D218" s="35" t="s">
        <v>74</v>
      </c>
      <c r="E218" s="44" t="s">
        <v>74</v>
      </c>
      <c r="F218" s="62" t="s">
        <v>74</v>
      </c>
      <c r="G218" s="122">
        <f>SUM(G219:G225)</f>
        <v>23500410</v>
      </c>
      <c r="H218" s="122">
        <f>SUM(H219:H225)</f>
        <v>24145118</v>
      </c>
      <c r="I218" s="270">
        <f>SUM(I219:I225)</f>
        <v>24652573</v>
      </c>
      <c r="J218" s="257" t="s">
        <v>276</v>
      </c>
    </row>
    <row r="219" spans="1:10" s="109" customFormat="1" ht="27" x14ac:dyDescent="0.25">
      <c r="A219" s="105" t="s">
        <v>139</v>
      </c>
      <c r="B219" s="106">
        <v>1</v>
      </c>
      <c r="C219" s="115" t="s">
        <v>9</v>
      </c>
      <c r="D219" s="98" t="s">
        <v>870</v>
      </c>
      <c r="E219" s="107">
        <v>3111</v>
      </c>
      <c r="F219" s="85" t="s">
        <v>233</v>
      </c>
      <c r="G219" s="108">
        <v>18000410</v>
      </c>
      <c r="H219" s="108">
        <v>18445118</v>
      </c>
      <c r="I219" s="271">
        <v>18402573</v>
      </c>
      <c r="J219" s="258" t="s">
        <v>74</v>
      </c>
    </row>
    <row r="220" spans="1:10" x14ac:dyDescent="0.25">
      <c r="A220" s="105" t="s">
        <v>139</v>
      </c>
      <c r="B220" s="106">
        <v>2</v>
      </c>
      <c r="C220" s="89" t="s">
        <v>249</v>
      </c>
      <c r="D220" s="39" t="s">
        <v>74</v>
      </c>
      <c r="E220" s="77">
        <v>3113</v>
      </c>
      <c r="F220" s="52" t="s">
        <v>233</v>
      </c>
      <c r="G220" s="108">
        <v>100000</v>
      </c>
      <c r="H220" s="108">
        <v>100000</v>
      </c>
      <c r="I220" s="271">
        <v>100000</v>
      </c>
      <c r="J220" s="260" t="s">
        <v>74</v>
      </c>
    </row>
    <row r="221" spans="1:10" s="109" customFormat="1" ht="67.5" x14ac:dyDescent="0.25">
      <c r="A221" s="105" t="s">
        <v>139</v>
      </c>
      <c r="B221" s="106">
        <v>3</v>
      </c>
      <c r="C221" s="110" t="s">
        <v>250</v>
      </c>
      <c r="D221" s="98" t="s">
        <v>745</v>
      </c>
      <c r="E221" s="107">
        <v>3121</v>
      </c>
      <c r="F221" s="85" t="s">
        <v>233</v>
      </c>
      <c r="G221" s="108">
        <v>800000</v>
      </c>
      <c r="H221" s="108">
        <v>800000</v>
      </c>
      <c r="I221" s="271">
        <v>800000</v>
      </c>
      <c r="J221" s="258" t="s">
        <v>74</v>
      </c>
    </row>
    <row r="222" spans="1:10" x14ac:dyDescent="0.25">
      <c r="A222" s="105" t="s">
        <v>139</v>
      </c>
      <c r="B222" s="106">
        <v>4</v>
      </c>
      <c r="C222" s="115" t="s">
        <v>251</v>
      </c>
      <c r="D222" s="31" t="s">
        <v>799</v>
      </c>
      <c r="E222" s="77">
        <v>3131</v>
      </c>
      <c r="F222" s="52" t="s">
        <v>233</v>
      </c>
      <c r="G222" s="108">
        <v>650000</v>
      </c>
      <c r="H222" s="108">
        <v>700000</v>
      </c>
      <c r="I222" s="271">
        <v>750000</v>
      </c>
      <c r="J222" s="260" t="s">
        <v>74</v>
      </c>
    </row>
    <row r="223" spans="1:10" x14ac:dyDescent="0.25">
      <c r="A223" s="105" t="s">
        <v>139</v>
      </c>
      <c r="B223" s="106">
        <v>5</v>
      </c>
      <c r="C223" s="110" t="s">
        <v>252</v>
      </c>
      <c r="D223" s="31" t="s">
        <v>746</v>
      </c>
      <c r="E223" s="77">
        <v>3132</v>
      </c>
      <c r="F223" s="52" t="s">
        <v>233</v>
      </c>
      <c r="G223" s="108">
        <v>2950000</v>
      </c>
      <c r="H223" s="108">
        <v>3000000</v>
      </c>
      <c r="I223" s="271">
        <v>3400000</v>
      </c>
      <c r="J223" s="260" t="s">
        <v>74</v>
      </c>
    </row>
    <row r="224" spans="1:10" s="109" customFormat="1" ht="27" x14ac:dyDescent="0.25">
      <c r="A224" s="105" t="s">
        <v>139</v>
      </c>
      <c r="B224" s="106">
        <v>6</v>
      </c>
      <c r="C224" s="89" t="s">
        <v>344</v>
      </c>
      <c r="D224" s="98" t="s">
        <v>871</v>
      </c>
      <c r="E224" s="107">
        <v>3295</v>
      </c>
      <c r="F224" s="85" t="s">
        <v>233</v>
      </c>
      <c r="G224" s="108">
        <v>0</v>
      </c>
      <c r="H224" s="108">
        <v>0</v>
      </c>
      <c r="I224" s="271">
        <v>0</v>
      </c>
      <c r="J224" s="258" t="s">
        <v>74</v>
      </c>
    </row>
    <row r="225" spans="1:10" s="109" customFormat="1" ht="27" x14ac:dyDescent="0.25">
      <c r="A225" s="105" t="s">
        <v>139</v>
      </c>
      <c r="B225" s="106">
        <v>7</v>
      </c>
      <c r="C225" s="115" t="s">
        <v>302</v>
      </c>
      <c r="D225" s="98" t="s">
        <v>872</v>
      </c>
      <c r="E225" s="107">
        <v>3212</v>
      </c>
      <c r="F225" s="85" t="s">
        <v>233</v>
      </c>
      <c r="G225" s="108">
        <v>1000000</v>
      </c>
      <c r="H225" s="108">
        <v>1100000</v>
      </c>
      <c r="I225" s="271">
        <v>1200000</v>
      </c>
      <c r="J225" s="258" t="s">
        <v>74</v>
      </c>
    </row>
    <row r="226" spans="1:10" x14ac:dyDescent="0.25">
      <c r="A226" s="118" t="s">
        <v>139</v>
      </c>
      <c r="B226" s="119" t="s">
        <v>74</v>
      </c>
      <c r="C226" s="192" t="s">
        <v>301</v>
      </c>
      <c r="D226" s="35" t="s">
        <v>74</v>
      </c>
      <c r="E226" s="44" t="s">
        <v>74</v>
      </c>
      <c r="F226" s="62" t="s">
        <v>74</v>
      </c>
      <c r="G226" s="122">
        <f t="shared" ref="G226:I226" si="18">SUM(G227:G231)</f>
        <v>151000</v>
      </c>
      <c r="H226" s="122">
        <f t="shared" si="18"/>
        <v>161000</v>
      </c>
      <c r="I226" s="270">
        <f t="shared" si="18"/>
        <v>161000</v>
      </c>
      <c r="J226" s="257" t="s">
        <v>276</v>
      </c>
    </row>
    <row r="227" spans="1:10" s="109" customFormat="1" ht="27" x14ac:dyDescent="0.25">
      <c r="A227" s="105" t="s">
        <v>139</v>
      </c>
      <c r="B227" s="106">
        <v>8</v>
      </c>
      <c r="C227" s="89" t="s">
        <v>519</v>
      </c>
      <c r="D227" s="89" t="s">
        <v>461</v>
      </c>
      <c r="E227" s="107">
        <v>3211</v>
      </c>
      <c r="F227" s="85" t="s">
        <v>233</v>
      </c>
      <c r="G227" s="108">
        <v>30000</v>
      </c>
      <c r="H227" s="108">
        <v>30000</v>
      </c>
      <c r="I227" s="271">
        <v>30000</v>
      </c>
      <c r="J227" s="258" t="s">
        <v>74</v>
      </c>
    </row>
    <row r="228" spans="1:10" x14ac:dyDescent="0.25">
      <c r="A228" s="105" t="s">
        <v>139</v>
      </c>
      <c r="B228" s="106">
        <v>9</v>
      </c>
      <c r="C228" s="115" t="s">
        <v>141</v>
      </c>
      <c r="D228" s="31" t="s">
        <v>480</v>
      </c>
      <c r="E228" s="77">
        <v>3213</v>
      </c>
      <c r="F228" s="52" t="s">
        <v>233</v>
      </c>
      <c r="G228" s="108">
        <v>50000</v>
      </c>
      <c r="H228" s="108">
        <v>60000</v>
      </c>
      <c r="I228" s="271">
        <v>60000</v>
      </c>
      <c r="J228" s="260" t="s">
        <v>74</v>
      </c>
    </row>
    <row r="229" spans="1:10" x14ac:dyDescent="0.25">
      <c r="A229" s="105" t="s">
        <v>139</v>
      </c>
      <c r="B229" s="106">
        <v>10</v>
      </c>
      <c r="C229" s="115" t="s">
        <v>338</v>
      </c>
      <c r="D229" s="31" t="s">
        <v>74</v>
      </c>
      <c r="E229" s="77">
        <v>3214</v>
      </c>
      <c r="F229" s="52" t="s">
        <v>233</v>
      </c>
      <c r="G229" s="108">
        <v>1000</v>
      </c>
      <c r="H229" s="108">
        <v>1000</v>
      </c>
      <c r="I229" s="271">
        <v>1000</v>
      </c>
      <c r="J229" s="260" t="s">
        <v>74</v>
      </c>
    </row>
    <row r="230" spans="1:10" x14ac:dyDescent="0.25">
      <c r="A230" s="105" t="s">
        <v>139</v>
      </c>
      <c r="B230" s="106">
        <v>11</v>
      </c>
      <c r="C230" s="115" t="s">
        <v>345</v>
      </c>
      <c r="D230" s="31" t="s">
        <v>346</v>
      </c>
      <c r="E230" s="77">
        <v>3721</v>
      </c>
      <c r="F230" s="52" t="s">
        <v>233</v>
      </c>
      <c r="G230" s="108">
        <v>20000</v>
      </c>
      <c r="H230" s="108">
        <v>20000</v>
      </c>
      <c r="I230" s="271">
        <v>20000</v>
      </c>
      <c r="J230" s="260" t="s">
        <v>74</v>
      </c>
    </row>
    <row r="231" spans="1:10" s="109" customFormat="1" x14ac:dyDescent="0.25">
      <c r="A231" s="105" t="s">
        <v>139</v>
      </c>
      <c r="B231" s="106">
        <v>12</v>
      </c>
      <c r="C231" s="115" t="s">
        <v>28</v>
      </c>
      <c r="D231" s="98" t="s">
        <v>347</v>
      </c>
      <c r="E231" s="107">
        <v>3236</v>
      </c>
      <c r="F231" s="85" t="s">
        <v>233</v>
      </c>
      <c r="G231" s="108">
        <v>50000</v>
      </c>
      <c r="H231" s="108">
        <v>50000</v>
      </c>
      <c r="I231" s="271">
        <v>50000</v>
      </c>
      <c r="J231" s="258" t="s">
        <v>74</v>
      </c>
    </row>
    <row r="232" spans="1:10" x14ac:dyDescent="0.25">
      <c r="A232" s="118" t="s">
        <v>139</v>
      </c>
      <c r="B232" s="119" t="s">
        <v>74</v>
      </c>
      <c r="C232" s="221" t="s">
        <v>18</v>
      </c>
      <c r="D232" s="35" t="s">
        <v>74</v>
      </c>
      <c r="E232" s="44" t="s">
        <v>74</v>
      </c>
      <c r="F232" s="62" t="s">
        <v>74</v>
      </c>
      <c r="G232" s="122">
        <f>SUM(G233:G241)</f>
        <v>424000</v>
      </c>
      <c r="H232" s="122">
        <f>SUM(H233:H241)</f>
        <v>434000</v>
      </c>
      <c r="I232" s="270">
        <f>SUM(I233:I241)</f>
        <v>436000</v>
      </c>
      <c r="J232" s="257" t="s">
        <v>276</v>
      </c>
    </row>
    <row r="233" spans="1:10" x14ac:dyDescent="0.25">
      <c r="A233" s="105" t="s">
        <v>139</v>
      </c>
      <c r="B233" s="106">
        <v>13</v>
      </c>
      <c r="C233" s="89" t="s">
        <v>18</v>
      </c>
      <c r="D233" s="39" t="s">
        <v>462</v>
      </c>
      <c r="E233" s="77">
        <v>3221</v>
      </c>
      <c r="F233" s="52" t="s">
        <v>233</v>
      </c>
      <c r="G233" s="108">
        <v>45000</v>
      </c>
      <c r="H233" s="108">
        <v>50000</v>
      </c>
      <c r="I233" s="271">
        <v>50000</v>
      </c>
      <c r="J233" s="260" t="s">
        <v>74</v>
      </c>
    </row>
    <row r="234" spans="1:10" x14ac:dyDescent="0.25">
      <c r="A234" s="105" t="s">
        <v>139</v>
      </c>
      <c r="B234" s="106">
        <v>14</v>
      </c>
      <c r="C234" s="89" t="s">
        <v>18</v>
      </c>
      <c r="D234" s="39" t="s">
        <v>463</v>
      </c>
      <c r="E234" s="77">
        <v>3221</v>
      </c>
      <c r="F234" s="52" t="s">
        <v>233</v>
      </c>
      <c r="G234" s="108">
        <v>15000</v>
      </c>
      <c r="H234" s="108">
        <v>20000</v>
      </c>
      <c r="I234" s="271">
        <v>20000</v>
      </c>
      <c r="J234" s="260" t="s">
        <v>74</v>
      </c>
    </row>
    <row r="235" spans="1:10" x14ac:dyDescent="0.25">
      <c r="A235" s="105" t="s">
        <v>139</v>
      </c>
      <c r="B235" s="106">
        <v>15</v>
      </c>
      <c r="C235" s="89" t="s">
        <v>18</v>
      </c>
      <c r="D235" s="33" t="s">
        <v>142</v>
      </c>
      <c r="E235" s="77">
        <v>3221</v>
      </c>
      <c r="F235" s="52" t="s">
        <v>233</v>
      </c>
      <c r="G235" s="108">
        <v>5000</v>
      </c>
      <c r="H235" s="108">
        <v>5000</v>
      </c>
      <c r="I235" s="271">
        <v>5000</v>
      </c>
      <c r="J235" s="260" t="s">
        <v>74</v>
      </c>
    </row>
    <row r="236" spans="1:10" x14ac:dyDescent="0.25">
      <c r="A236" s="105" t="s">
        <v>139</v>
      </c>
      <c r="B236" s="106">
        <v>16</v>
      </c>
      <c r="C236" s="89" t="s">
        <v>18</v>
      </c>
      <c r="D236" s="31" t="s">
        <v>577</v>
      </c>
      <c r="E236" s="77">
        <v>3221</v>
      </c>
      <c r="F236" s="52" t="s">
        <v>233</v>
      </c>
      <c r="G236" s="108">
        <v>1000</v>
      </c>
      <c r="H236" s="108">
        <v>1000</v>
      </c>
      <c r="I236" s="271">
        <v>3000</v>
      </c>
      <c r="J236" s="260" t="s">
        <v>74</v>
      </c>
    </row>
    <row r="237" spans="1:10" x14ac:dyDescent="0.25">
      <c r="A237" s="105" t="s">
        <v>139</v>
      </c>
      <c r="B237" s="106">
        <v>17</v>
      </c>
      <c r="C237" s="89" t="s">
        <v>18</v>
      </c>
      <c r="D237" s="31" t="s">
        <v>578</v>
      </c>
      <c r="E237" s="77">
        <v>3221</v>
      </c>
      <c r="F237" s="52" t="s">
        <v>233</v>
      </c>
      <c r="G237" s="108">
        <v>6000</v>
      </c>
      <c r="H237" s="108">
        <v>6000</v>
      </c>
      <c r="I237" s="271">
        <v>6000</v>
      </c>
      <c r="J237" s="260" t="s">
        <v>74</v>
      </c>
    </row>
    <row r="238" spans="1:10" s="109" customFormat="1" ht="27" x14ac:dyDescent="0.25">
      <c r="A238" s="105" t="s">
        <v>139</v>
      </c>
      <c r="B238" s="106">
        <v>18</v>
      </c>
      <c r="C238" s="89" t="s">
        <v>18</v>
      </c>
      <c r="D238" s="98" t="s">
        <v>579</v>
      </c>
      <c r="E238" s="107">
        <v>3221</v>
      </c>
      <c r="F238" s="85" t="s">
        <v>233</v>
      </c>
      <c r="G238" s="108">
        <v>35000</v>
      </c>
      <c r="H238" s="108">
        <v>35000</v>
      </c>
      <c r="I238" s="271">
        <v>35000</v>
      </c>
      <c r="J238" s="258" t="s">
        <v>74</v>
      </c>
    </row>
    <row r="239" spans="1:10" x14ac:dyDescent="0.25">
      <c r="A239" s="105" t="s">
        <v>139</v>
      </c>
      <c r="B239" s="106">
        <v>19</v>
      </c>
      <c r="C239" s="89" t="s">
        <v>18</v>
      </c>
      <c r="D239" s="39" t="s">
        <v>457</v>
      </c>
      <c r="E239" s="77">
        <v>3221</v>
      </c>
      <c r="F239" s="52" t="s">
        <v>233</v>
      </c>
      <c r="G239" s="108">
        <v>15000</v>
      </c>
      <c r="H239" s="108">
        <v>15000</v>
      </c>
      <c r="I239" s="271">
        <v>15000</v>
      </c>
      <c r="J239" s="260" t="s">
        <v>74</v>
      </c>
    </row>
    <row r="240" spans="1:10" x14ac:dyDescent="0.25">
      <c r="A240" s="105" t="s">
        <v>139</v>
      </c>
      <c r="B240" s="106">
        <v>20</v>
      </c>
      <c r="C240" s="89" t="s">
        <v>18</v>
      </c>
      <c r="D240" s="39" t="s">
        <v>694</v>
      </c>
      <c r="E240" s="77">
        <v>3221</v>
      </c>
      <c r="F240" s="52" t="s">
        <v>703</v>
      </c>
      <c r="G240" s="108">
        <v>300000</v>
      </c>
      <c r="H240" s="108">
        <v>300000</v>
      </c>
      <c r="I240" s="271">
        <v>300000</v>
      </c>
      <c r="J240" s="260" t="s">
        <v>74</v>
      </c>
    </row>
    <row r="241" spans="1:10" x14ac:dyDescent="0.25">
      <c r="A241" s="105" t="s">
        <v>139</v>
      </c>
      <c r="B241" s="106">
        <v>21</v>
      </c>
      <c r="C241" s="89" t="s">
        <v>18</v>
      </c>
      <c r="D241" s="39" t="s">
        <v>413</v>
      </c>
      <c r="E241" s="77">
        <v>3221</v>
      </c>
      <c r="F241" s="52" t="s">
        <v>233</v>
      </c>
      <c r="G241" s="108">
        <v>2000</v>
      </c>
      <c r="H241" s="108">
        <v>2000</v>
      </c>
      <c r="I241" s="271">
        <v>2000</v>
      </c>
      <c r="J241" s="260" t="s">
        <v>74</v>
      </c>
    </row>
    <row r="242" spans="1:10" x14ac:dyDescent="0.25">
      <c r="A242" s="118" t="s">
        <v>139</v>
      </c>
      <c r="B242" s="119" t="s">
        <v>74</v>
      </c>
      <c r="C242" s="192" t="s">
        <v>19</v>
      </c>
      <c r="D242" s="88" t="s">
        <v>74</v>
      </c>
      <c r="E242" s="44" t="s">
        <v>74</v>
      </c>
      <c r="F242" s="62" t="s">
        <v>74</v>
      </c>
      <c r="G242" s="122">
        <f t="shared" ref="G242:I242" si="19">SUM(G243:G254)</f>
        <v>709000</v>
      </c>
      <c r="H242" s="122">
        <f t="shared" si="19"/>
        <v>872000</v>
      </c>
      <c r="I242" s="270">
        <f t="shared" si="19"/>
        <v>975000</v>
      </c>
      <c r="J242" s="257" t="s">
        <v>276</v>
      </c>
    </row>
    <row r="243" spans="1:10" x14ac:dyDescent="0.25">
      <c r="A243" s="105" t="s">
        <v>139</v>
      </c>
      <c r="B243" s="106">
        <v>22</v>
      </c>
      <c r="C243" s="115" t="s">
        <v>323</v>
      </c>
      <c r="D243" s="31" t="s">
        <v>342</v>
      </c>
      <c r="E243" s="77">
        <v>3223</v>
      </c>
      <c r="F243" s="52" t="s">
        <v>233</v>
      </c>
      <c r="G243" s="108">
        <v>50000</v>
      </c>
      <c r="H243" s="108">
        <v>60000</v>
      </c>
      <c r="I243" s="271">
        <v>60000</v>
      </c>
      <c r="J243" s="260" t="s">
        <v>74</v>
      </c>
    </row>
    <row r="244" spans="1:10" x14ac:dyDescent="0.25">
      <c r="A244" s="105" t="s">
        <v>139</v>
      </c>
      <c r="B244" s="106">
        <v>23</v>
      </c>
      <c r="C244" s="115" t="s">
        <v>323</v>
      </c>
      <c r="D244" s="31" t="s">
        <v>481</v>
      </c>
      <c r="E244" s="77">
        <v>3223</v>
      </c>
      <c r="F244" s="52" t="s">
        <v>233</v>
      </c>
      <c r="G244" s="108">
        <v>24000</v>
      </c>
      <c r="H244" s="108">
        <v>27000</v>
      </c>
      <c r="I244" s="271">
        <v>30000</v>
      </c>
      <c r="J244" s="260" t="s">
        <v>74</v>
      </c>
    </row>
    <row r="245" spans="1:10" x14ac:dyDescent="0.25">
      <c r="A245" s="105" t="s">
        <v>139</v>
      </c>
      <c r="B245" s="106">
        <v>24</v>
      </c>
      <c r="C245" s="115" t="s">
        <v>323</v>
      </c>
      <c r="D245" s="31" t="s">
        <v>414</v>
      </c>
      <c r="E245" s="77">
        <v>3223</v>
      </c>
      <c r="F245" s="52" t="s">
        <v>233</v>
      </c>
      <c r="G245" s="108">
        <v>130000</v>
      </c>
      <c r="H245" s="108">
        <v>150000</v>
      </c>
      <c r="I245" s="271">
        <v>150000</v>
      </c>
      <c r="J245" s="260" t="s">
        <v>74</v>
      </c>
    </row>
    <row r="246" spans="1:10" x14ac:dyDescent="0.25">
      <c r="A246" s="105" t="s">
        <v>139</v>
      </c>
      <c r="B246" s="106">
        <v>25</v>
      </c>
      <c r="C246" s="115" t="s">
        <v>323</v>
      </c>
      <c r="D246" s="31" t="s">
        <v>415</v>
      </c>
      <c r="E246" s="77">
        <v>3223</v>
      </c>
      <c r="F246" s="52" t="s">
        <v>233</v>
      </c>
      <c r="G246" s="108">
        <v>60000</v>
      </c>
      <c r="H246" s="108">
        <v>70000</v>
      </c>
      <c r="I246" s="271">
        <v>70000</v>
      </c>
      <c r="J246" s="260" t="s">
        <v>74</v>
      </c>
    </row>
    <row r="247" spans="1:10" x14ac:dyDescent="0.25">
      <c r="A247" s="105" t="s">
        <v>139</v>
      </c>
      <c r="B247" s="106">
        <v>26</v>
      </c>
      <c r="C247" s="115" t="s">
        <v>323</v>
      </c>
      <c r="D247" s="31" t="s">
        <v>416</v>
      </c>
      <c r="E247" s="77">
        <v>3223</v>
      </c>
      <c r="F247" s="52" t="s">
        <v>233</v>
      </c>
      <c r="G247" s="108">
        <v>25000</v>
      </c>
      <c r="H247" s="108">
        <v>25000</v>
      </c>
      <c r="I247" s="271">
        <v>25000</v>
      </c>
      <c r="J247" s="260" t="s">
        <v>74</v>
      </c>
    </row>
    <row r="248" spans="1:10" x14ac:dyDescent="0.25">
      <c r="A248" s="105" t="s">
        <v>139</v>
      </c>
      <c r="B248" s="106">
        <v>27</v>
      </c>
      <c r="C248" s="115" t="s">
        <v>323</v>
      </c>
      <c r="D248" s="31" t="s">
        <v>417</v>
      </c>
      <c r="E248" s="77">
        <v>3223</v>
      </c>
      <c r="F248" s="52" t="s">
        <v>233</v>
      </c>
      <c r="G248" s="108">
        <v>15000</v>
      </c>
      <c r="H248" s="108">
        <v>15000</v>
      </c>
      <c r="I248" s="271">
        <v>15000</v>
      </c>
      <c r="J248" s="260" t="s">
        <v>74</v>
      </c>
    </row>
    <row r="249" spans="1:10" x14ac:dyDescent="0.25">
      <c r="A249" s="105" t="s">
        <v>139</v>
      </c>
      <c r="B249" s="106">
        <v>28</v>
      </c>
      <c r="C249" s="115" t="s">
        <v>323</v>
      </c>
      <c r="D249" s="31" t="s">
        <v>418</v>
      </c>
      <c r="E249" s="77">
        <v>3223</v>
      </c>
      <c r="F249" s="52" t="s">
        <v>233</v>
      </c>
      <c r="G249" s="108">
        <v>15000</v>
      </c>
      <c r="H249" s="108">
        <v>15000</v>
      </c>
      <c r="I249" s="271">
        <v>15000</v>
      </c>
      <c r="J249" s="260" t="s">
        <v>74</v>
      </c>
    </row>
    <row r="250" spans="1:10" x14ac:dyDescent="0.25">
      <c r="A250" s="105" t="s">
        <v>139</v>
      </c>
      <c r="B250" s="106">
        <v>29</v>
      </c>
      <c r="C250" s="115" t="s">
        <v>143</v>
      </c>
      <c r="D250" s="31" t="s">
        <v>580</v>
      </c>
      <c r="E250" s="77">
        <v>3223</v>
      </c>
      <c r="F250" s="52" t="s">
        <v>233</v>
      </c>
      <c r="G250" s="108">
        <v>45000</v>
      </c>
      <c r="H250" s="108">
        <v>45000</v>
      </c>
      <c r="I250" s="271">
        <v>45000</v>
      </c>
      <c r="J250" s="260" t="s">
        <v>74</v>
      </c>
    </row>
    <row r="251" spans="1:10" x14ac:dyDescent="0.25">
      <c r="A251" s="105" t="s">
        <v>139</v>
      </c>
      <c r="B251" s="106">
        <v>30</v>
      </c>
      <c r="C251" s="115" t="s">
        <v>143</v>
      </c>
      <c r="D251" s="31" t="s">
        <v>581</v>
      </c>
      <c r="E251" s="77">
        <v>3223</v>
      </c>
      <c r="F251" s="52" t="s">
        <v>233</v>
      </c>
      <c r="G251" s="108">
        <v>15000</v>
      </c>
      <c r="H251" s="108">
        <v>15000</v>
      </c>
      <c r="I251" s="271">
        <v>15000</v>
      </c>
      <c r="J251" s="260" t="s">
        <v>74</v>
      </c>
    </row>
    <row r="252" spans="1:10" x14ac:dyDescent="0.25">
      <c r="A252" s="105" t="s">
        <v>139</v>
      </c>
      <c r="B252" s="106">
        <v>31</v>
      </c>
      <c r="C252" s="115" t="s">
        <v>144</v>
      </c>
      <c r="D252" s="31" t="s">
        <v>587</v>
      </c>
      <c r="E252" s="77">
        <v>3223</v>
      </c>
      <c r="F252" s="52" t="s">
        <v>233</v>
      </c>
      <c r="G252" s="108">
        <v>200000</v>
      </c>
      <c r="H252" s="108">
        <v>250000</v>
      </c>
      <c r="I252" s="271">
        <v>350000</v>
      </c>
      <c r="J252" s="260" t="s">
        <v>74</v>
      </c>
    </row>
    <row r="253" spans="1:10" x14ac:dyDescent="0.25">
      <c r="A253" s="105" t="s">
        <v>139</v>
      </c>
      <c r="B253" s="106">
        <v>32</v>
      </c>
      <c r="C253" s="89" t="s">
        <v>419</v>
      </c>
      <c r="D253" s="31" t="s">
        <v>481</v>
      </c>
      <c r="E253" s="77">
        <v>3223</v>
      </c>
      <c r="F253" s="52" t="s">
        <v>233</v>
      </c>
      <c r="G253" s="108">
        <v>100000</v>
      </c>
      <c r="H253" s="108">
        <v>170000</v>
      </c>
      <c r="I253" s="271">
        <v>170000</v>
      </c>
      <c r="J253" s="260" t="s">
        <v>74</v>
      </c>
    </row>
    <row r="254" spans="1:10" x14ac:dyDescent="0.25">
      <c r="A254" s="105" t="s">
        <v>139</v>
      </c>
      <c r="B254" s="106">
        <v>33</v>
      </c>
      <c r="C254" s="89" t="s">
        <v>419</v>
      </c>
      <c r="D254" s="31" t="s">
        <v>688</v>
      </c>
      <c r="E254" s="77">
        <v>3223</v>
      </c>
      <c r="F254" s="52" t="s">
        <v>233</v>
      </c>
      <c r="G254" s="108">
        <v>30000</v>
      </c>
      <c r="H254" s="108">
        <v>30000</v>
      </c>
      <c r="I254" s="271">
        <v>30000</v>
      </c>
      <c r="J254" s="260" t="s">
        <v>74</v>
      </c>
    </row>
    <row r="255" spans="1:10" ht="27" x14ac:dyDescent="0.25">
      <c r="A255" s="118" t="s">
        <v>139</v>
      </c>
      <c r="B255" s="119" t="s">
        <v>74</v>
      </c>
      <c r="C255" s="192" t="s">
        <v>20</v>
      </c>
      <c r="D255" s="88" t="s">
        <v>74</v>
      </c>
      <c r="E255" s="44" t="s">
        <v>74</v>
      </c>
      <c r="F255" s="62" t="s">
        <v>74</v>
      </c>
      <c r="G255" s="122">
        <f t="shared" ref="G255:I255" si="20">SUM(G256:G259)</f>
        <v>80000</v>
      </c>
      <c r="H255" s="122">
        <f t="shared" si="20"/>
        <v>90000</v>
      </c>
      <c r="I255" s="270">
        <f t="shared" si="20"/>
        <v>90000</v>
      </c>
      <c r="J255" s="257" t="s">
        <v>276</v>
      </c>
    </row>
    <row r="256" spans="1:10" s="109" customFormat="1" ht="27" x14ac:dyDescent="0.25">
      <c r="A256" s="105" t="s">
        <v>139</v>
      </c>
      <c r="B256" s="106">
        <v>34</v>
      </c>
      <c r="C256" s="115" t="s">
        <v>421</v>
      </c>
      <c r="D256" s="98" t="s">
        <v>420</v>
      </c>
      <c r="E256" s="107">
        <v>3224</v>
      </c>
      <c r="F256" s="85" t="s">
        <v>233</v>
      </c>
      <c r="G256" s="108">
        <v>19000</v>
      </c>
      <c r="H256" s="108">
        <v>19000</v>
      </c>
      <c r="I256" s="271">
        <v>19000</v>
      </c>
      <c r="J256" s="258" t="s">
        <v>74</v>
      </c>
    </row>
    <row r="257" spans="1:10" s="109" customFormat="1" ht="27" x14ac:dyDescent="0.25">
      <c r="A257" s="105" t="s">
        <v>139</v>
      </c>
      <c r="B257" s="106">
        <v>35</v>
      </c>
      <c r="C257" s="115" t="s">
        <v>364</v>
      </c>
      <c r="D257" s="98" t="s">
        <v>74</v>
      </c>
      <c r="E257" s="107">
        <v>3224</v>
      </c>
      <c r="F257" s="85" t="s">
        <v>233</v>
      </c>
      <c r="G257" s="108">
        <v>20000</v>
      </c>
      <c r="H257" s="108">
        <v>20000</v>
      </c>
      <c r="I257" s="271">
        <v>20000</v>
      </c>
      <c r="J257" s="258" t="s">
        <v>74</v>
      </c>
    </row>
    <row r="258" spans="1:10" s="109" customFormat="1" ht="27" x14ac:dyDescent="0.25">
      <c r="A258" s="105" t="s">
        <v>139</v>
      </c>
      <c r="B258" s="106">
        <v>36</v>
      </c>
      <c r="C258" s="115" t="s">
        <v>339</v>
      </c>
      <c r="D258" s="98" t="s">
        <v>74</v>
      </c>
      <c r="E258" s="107">
        <v>3224</v>
      </c>
      <c r="F258" s="85" t="s">
        <v>233</v>
      </c>
      <c r="G258" s="108">
        <v>40000</v>
      </c>
      <c r="H258" s="108">
        <v>50000</v>
      </c>
      <c r="I258" s="271">
        <v>50000</v>
      </c>
      <c r="J258" s="258" t="s">
        <v>74</v>
      </c>
    </row>
    <row r="259" spans="1:10" x14ac:dyDescent="0.25">
      <c r="A259" s="105" t="s">
        <v>139</v>
      </c>
      <c r="B259" s="106">
        <v>37</v>
      </c>
      <c r="C259" s="115" t="s">
        <v>422</v>
      </c>
      <c r="D259" s="31" t="s">
        <v>74</v>
      </c>
      <c r="E259" s="77">
        <v>3224</v>
      </c>
      <c r="F259" s="52" t="s">
        <v>233</v>
      </c>
      <c r="G259" s="108">
        <v>1000</v>
      </c>
      <c r="H259" s="108">
        <v>1000</v>
      </c>
      <c r="I259" s="271">
        <v>1000</v>
      </c>
      <c r="J259" s="260" t="s">
        <v>74</v>
      </c>
    </row>
    <row r="260" spans="1:10" x14ac:dyDescent="0.25">
      <c r="A260" s="118" t="s">
        <v>139</v>
      </c>
      <c r="B260" s="119" t="s">
        <v>74</v>
      </c>
      <c r="C260" s="192" t="s">
        <v>21</v>
      </c>
      <c r="D260" s="88" t="s">
        <v>74</v>
      </c>
      <c r="E260" s="44" t="s">
        <v>74</v>
      </c>
      <c r="F260" s="62" t="s">
        <v>74</v>
      </c>
      <c r="G260" s="122">
        <f t="shared" ref="G260:I260" si="21">SUM(G261:G263)</f>
        <v>110000</v>
      </c>
      <c r="H260" s="122">
        <f t="shared" si="21"/>
        <v>160000</v>
      </c>
      <c r="I260" s="270">
        <f t="shared" si="21"/>
        <v>160000</v>
      </c>
      <c r="J260" s="257" t="s">
        <v>276</v>
      </c>
    </row>
    <row r="261" spans="1:10" x14ac:dyDescent="0.25">
      <c r="A261" s="105" t="s">
        <v>139</v>
      </c>
      <c r="B261" s="106">
        <v>38</v>
      </c>
      <c r="C261" s="115" t="s">
        <v>319</v>
      </c>
      <c r="D261" s="31" t="s">
        <v>74</v>
      </c>
      <c r="E261" s="77">
        <v>3225</v>
      </c>
      <c r="F261" s="52" t="s">
        <v>233</v>
      </c>
      <c r="G261" s="108">
        <v>30000</v>
      </c>
      <c r="H261" s="108">
        <v>30000</v>
      </c>
      <c r="I261" s="271">
        <v>30000</v>
      </c>
      <c r="J261" s="260" t="s">
        <v>74</v>
      </c>
    </row>
    <row r="262" spans="1:10" x14ac:dyDescent="0.25">
      <c r="A262" s="105" t="s">
        <v>139</v>
      </c>
      <c r="B262" s="106">
        <v>39</v>
      </c>
      <c r="C262" s="115" t="s">
        <v>506</v>
      </c>
      <c r="D262" s="31" t="s">
        <v>582</v>
      </c>
      <c r="E262" s="77">
        <v>3225</v>
      </c>
      <c r="F262" s="52" t="s">
        <v>233</v>
      </c>
      <c r="G262" s="108">
        <v>30000</v>
      </c>
      <c r="H262" s="108">
        <v>30000</v>
      </c>
      <c r="I262" s="271">
        <v>30000</v>
      </c>
      <c r="J262" s="260" t="s">
        <v>74</v>
      </c>
    </row>
    <row r="263" spans="1:10" x14ac:dyDescent="0.25">
      <c r="A263" s="105" t="s">
        <v>139</v>
      </c>
      <c r="B263" s="106">
        <v>40</v>
      </c>
      <c r="C263" s="115" t="s">
        <v>423</v>
      </c>
      <c r="D263" s="31" t="s">
        <v>583</v>
      </c>
      <c r="E263" s="77">
        <v>3225</v>
      </c>
      <c r="F263" s="52" t="s">
        <v>233</v>
      </c>
      <c r="G263" s="108">
        <v>50000</v>
      </c>
      <c r="H263" s="108">
        <v>100000</v>
      </c>
      <c r="I263" s="271">
        <v>100000</v>
      </c>
      <c r="J263" s="260" t="s">
        <v>74</v>
      </c>
    </row>
    <row r="264" spans="1:10" x14ac:dyDescent="0.25">
      <c r="A264" s="118" t="s">
        <v>139</v>
      </c>
      <c r="B264" s="119" t="s">
        <v>74</v>
      </c>
      <c r="C264" s="221" t="s">
        <v>22</v>
      </c>
      <c r="D264" s="35" t="s">
        <v>74</v>
      </c>
      <c r="E264" s="44" t="s">
        <v>74</v>
      </c>
      <c r="F264" s="62" t="s">
        <v>74</v>
      </c>
      <c r="G264" s="122">
        <f t="shared" ref="G264:I264" si="22">SUM(G265)</f>
        <v>20000</v>
      </c>
      <c r="H264" s="122">
        <f t="shared" si="22"/>
        <v>20000</v>
      </c>
      <c r="I264" s="270">
        <f t="shared" si="22"/>
        <v>20000</v>
      </c>
      <c r="J264" s="257" t="s">
        <v>276</v>
      </c>
    </row>
    <row r="265" spans="1:10" ht="12.75" customHeight="1" x14ac:dyDescent="0.25">
      <c r="A265" s="105" t="s">
        <v>139</v>
      </c>
      <c r="B265" s="106">
        <v>41</v>
      </c>
      <c r="C265" s="115" t="s">
        <v>22</v>
      </c>
      <c r="D265" s="31" t="s">
        <v>465</v>
      </c>
      <c r="E265" s="77">
        <v>3227</v>
      </c>
      <c r="F265" s="52" t="s">
        <v>233</v>
      </c>
      <c r="G265" s="108">
        <v>20000</v>
      </c>
      <c r="H265" s="108">
        <v>20000</v>
      </c>
      <c r="I265" s="271">
        <v>20000</v>
      </c>
      <c r="J265" s="260" t="s">
        <v>74</v>
      </c>
    </row>
    <row r="266" spans="1:10" x14ac:dyDescent="0.25">
      <c r="A266" s="118" t="s">
        <v>139</v>
      </c>
      <c r="B266" s="119" t="s">
        <v>74</v>
      </c>
      <c r="C266" s="221" t="s">
        <v>23</v>
      </c>
      <c r="D266" s="35" t="s">
        <v>74</v>
      </c>
      <c r="E266" s="44" t="s">
        <v>74</v>
      </c>
      <c r="F266" s="62" t="s">
        <v>74</v>
      </c>
      <c r="G266" s="122">
        <f t="shared" ref="G266:I266" si="23">SUM(G267:G273)</f>
        <v>400000</v>
      </c>
      <c r="H266" s="122">
        <f t="shared" si="23"/>
        <v>515000</v>
      </c>
      <c r="I266" s="270">
        <f t="shared" si="23"/>
        <v>515000</v>
      </c>
      <c r="J266" s="257" t="s">
        <v>276</v>
      </c>
    </row>
    <row r="267" spans="1:10" x14ac:dyDescent="0.25">
      <c r="A267" s="105" t="s">
        <v>139</v>
      </c>
      <c r="B267" s="106">
        <v>42</v>
      </c>
      <c r="C267" s="115" t="s">
        <v>145</v>
      </c>
      <c r="D267" s="31" t="s">
        <v>759</v>
      </c>
      <c r="E267" s="77">
        <v>3231</v>
      </c>
      <c r="F267" s="52" t="s">
        <v>233</v>
      </c>
      <c r="G267" s="108">
        <v>85000</v>
      </c>
      <c r="H267" s="108">
        <v>100000</v>
      </c>
      <c r="I267" s="271">
        <v>100000</v>
      </c>
      <c r="J267" s="258" t="s">
        <v>683</v>
      </c>
    </row>
    <row r="268" spans="1:10" x14ac:dyDescent="0.25">
      <c r="A268" s="105" t="s">
        <v>139</v>
      </c>
      <c r="B268" s="106">
        <v>43</v>
      </c>
      <c r="C268" s="115" t="s">
        <v>145</v>
      </c>
      <c r="D268" s="31" t="s">
        <v>411</v>
      </c>
      <c r="E268" s="77">
        <v>3231</v>
      </c>
      <c r="F268" s="52" t="s">
        <v>233</v>
      </c>
      <c r="G268" s="108">
        <v>60000</v>
      </c>
      <c r="H268" s="108">
        <v>100000</v>
      </c>
      <c r="I268" s="271">
        <v>100000</v>
      </c>
      <c r="J268" s="258" t="s">
        <v>683</v>
      </c>
    </row>
    <row r="269" spans="1:10" x14ac:dyDescent="0.25">
      <c r="A269" s="105" t="s">
        <v>139</v>
      </c>
      <c r="B269" s="106">
        <v>44</v>
      </c>
      <c r="C269" s="115" t="s">
        <v>146</v>
      </c>
      <c r="D269" s="31" t="s">
        <v>410</v>
      </c>
      <c r="E269" s="77">
        <v>3231</v>
      </c>
      <c r="F269" s="52" t="s">
        <v>233</v>
      </c>
      <c r="G269" s="108">
        <v>10000</v>
      </c>
      <c r="H269" s="108">
        <v>10000</v>
      </c>
      <c r="I269" s="271">
        <v>10000</v>
      </c>
      <c r="J269" s="258" t="s">
        <v>683</v>
      </c>
    </row>
    <row r="270" spans="1:10" x14ac:dyDescent="0.25">
      <c r="A270" s="105" t="s">
        <v>139</v>
      </c>
      <c r="B270" s="106">
        <v>45</v>
      </c>
      <c r="C270" s="115" t="s">
        <v>314</v>
      </c>
      <c r="D270" s="39" t="s">
        <v>486</v>
      </c>
      <c r="E270" s="77">
        <v>3231</v>
      </c>
      <c r="F270" s="52" t="s">
        <v>233</v>
      </c>
      <c r="G270" s="108">
        <v>200000</v>
      </c>
      <c r="H270" s="108">
        <v>250000</v>
      </c>
      <c r="I270" s="271">
        <v>250000</v>
      </c>
      <c r="J270" s="258" t="s">
        <v>683</v>
      </c>
    </row>
    <row r="271" spans="1:10" x14ac:dyDescent="0.25">
      <c r="A271" s="105" t="s">
        <v>139</v>
      </c>
      <c r="B271" s="106">
        <v>46</v>
      </c>
      <c r="C271" s="115" t="s">
        <v>585</v>
      </c>
      <c r="D271" s="31" t="s">
        <v>584</v>
      </c>
      <c r="E271" s="77">
        <v>3231</v>
      </c>
      <c r="F271" s="52" t="s">
        <v>233</v>
      </c>
      <c r="G271" s="108">
        <v>25000</v>
      </c>
      <c r="H271" s="108">
        <v>25000</v>
      </c>
      <c r="I271" s="271">
        <v>25000</v>
      </c>
      <c r="J271" s="260" t="s">
        <v>74</v>
      </c>
    </row>
    <row r="272" spans="1:10" s="109" customFormat="1" x14ac:dyDescent="0.25">
      <c r="A272" s="105" t="s">
        <v>139</v>
      </c>
      <c r="B272" s="106">
        <v>47</v>
      </c>
      <c r="C272" s="89" t="s">
        <v>314</v>
      </c>
      <c r="D272" s="98" t="s">
        <v>343</v>
      </c>
      <c r="E272" s="107">
        <v>3231</v>
      </c>
      <c r="F272" s="85" t="s">
        <v>233</v>
      </c>
      <c r="G272" s="108">
        <v>20000</v>
      </c>
      <c r="H272" s="108">
        <v>20000</v>
      </c>
      <c r="I272" s="271">
        <v>20000</v>
      </c>
      <c r="J272" s="258" t="s">
        <v>74</v>
      </c>
    </row>
    <row r="273" spans="1:10" x14ac:dyDescent="0.25">
      <c r="A273" s="105" t="s">
        <v>139</v>
      </c>
      <c r="B273" s="106">
        <v>48</v>
      </c>
      <c r="C273" s="89" t="s">
        <v>314</v>
      </c>
      <c r="D273" s="31" t="s">
        <v>424</v>
      </c>
      <c r="E273" s="77">
        <v>3231</v>
      </c>
      <c r="F273" s="52" t="s">
        <v>233</v>
      </c>
      <c r="G273" s="108">
        <v>0</v>
      </c>
      <c r="H273" s="108">
        <v>10000</v>
      </c>
      <c r="I273" s="271">
        <v>10000</v>
      </c>
      <c r="J273" s="260" t="s">
        <v>74</v>
      </c>
    </row>
    <row r="274" spans="1:10" x14ac:dyDescent="0.25">
      <c r="A274" s="118" t="s">
        <v>139</v>
      </c>
      <c r="B274" s="119" t="s">
        <v>74</v>
      </c>
      <c r="C274" s="221" t="s">
        <v>24</v>
      </c>
      <c r="D274" s="35" t="s">
        <v>74</v>
      </c>
      <c r="E274" s="44" t="s">
        <v>74</v>
      </c>
      <c r="F274" s="62" t="s">
        <v>74</v>
      </c>
      <c r="G274" s="122">
        <f t="shared" ref="G274:I274" si="24">SUM(G275:G284)</f>
        <v>1000000</v>
      </c>
      <c r="H274" s="122">
        <f t="shared" si="24"/>
        <v>1120000</v>
      </c>
      <c r="I274" s="270">
        <f t="shared" si="24"/>
        <v>970000</v>
      </c>
      <c r="J274" s="257" t="s">
        <v>276</v>
      </c>
    </row>
    <row r="275" spans="1:10" s="109" customFormat="1" ht="27" x14ac:dyDescent="0.25">
      <c r="A275" s="105" t="s">
        <v>139</v>
      </c>
      <c r="B275" s="106">
        <v>49</v>
      </c>
      <c r="C275" s="115" t="s">
        <v>315</v>
      </c>
      <c r="D275" s="98" t="s">
        <v>802</v>
      </c>
      <c r="E275" s="107">
        <v>3232</v>
      </c>
      <c r="F275" s="85" t="s">
        <v>233</v>
      </c>
      <c r="G275" s="108">
        <v>200000</v>
      </c>
      <c r="H275" s="108">
        <v>300000</v>
      </c>
      <c r="I275" s="271">
        <v>300000</v>
      </c>
      <c r="J275" s="258" t="s">
        <v>74</v>
      </c>
    </row>
    <row r="276" spans="1:10" s="109" customFormat="1" ht="27" x14ac:dyDescent="0.25">
      <c r="A276" s="105" t="s">
        <v>139</v>
      </c>
      <c r="B276" s="106">
        <v>50</v>
      </c>
      <c r="C276" s="115" t="s">
        <v>315</v>
      </c>
      <c r="D276" s="98" t="s">
        <v>695</v>
      </c>
      <c r="E276" s="107">
        <v>3232</v>
      </c>
      <c r="F276" s="85" t="s">
        <v>233</v>
      </c>
      <c r="G276" s="108">
        <v>50000</v>
      </c>
      <c r="H276" s="108">
        <v>0</v>
      </c>
      <c r="I276" s="271">
        <v>0</v>
      </c>
      <c r="J276" s="258" t="s">
        <v>74</v>
      </c>
    </row>
    <row r="277" spans="1:10" s="109" customFormat="1" ht="27" x14ac:dyDescent="0.25">
      <c r="A277" s="105" t="s">
        <v>139</v>
      </c>
      <c r="B277" s="106">
        <v>51</v>
      </c>
      <c r="C277" s="115" t="s">
        <v>315</v>
      </c>
      <c r="D277" s="98" t="s">
        <v>696</v>
      </c>
      <c r="E277" s="107">
        <v>3232</v>
      </c>
      <c r="F277" s="85" t="s">
        <v>233</v>
      </c>
      <c r="G277" s="108">
        <v>50000</v>
      </c>
      <c r="H277" s="108">
        <v>50000</v>
      </c>
      <c r="I277" s="271">
        <v>50000</v>
      </c>
      <c r="J277" s="258" t="s">
        <v>74</v>
      </c>
    </row>
    <row r="278" spans="1:10" s="109" customFormat="1" ht="27" x14ac:dyDescent="0.25">
      <c r="A278" s="105" t="s">
        <v>139</v>
      </c>
      <c r="B278" s="106">
        <v>52</v>
      </c>
      <c r="C278" s="115" t="s">
        <v>315</v>
      </c>
      <c r="D278" s="98" t="s">
        <v>697</v>
      </c>
      <c r="E278" s="107">
        <v>3232</v>
      </c>
      <c r="F278" s="85" t="s">
        <v>233</v>
      </c>
      <c r="G278" s="108">
        <v>60000</v>
      </c>
      <c r="H278" s="108">
        <v>60000</v>
      </c>
      <c r="I278" s="271">
        <v>60000</v>
      </c>
      <c r="J278" s="258" t="s">
        <v>74</v>
      </c>
    </row>
    <row r="279" spans="1:10" s="109" customFormat="1" ht="27" x14ac:dyDescent="0.25">
      <c r="A279" s="105" t="s">
        <v>139</v>
      </c>
      <c r="B279" s="106">
        <v>53</v>
      </c>
      <c r="C279" s="115" t="s">
        <v>315</v>
      </c>
      <c r="D279" s="98" t="s">
        <v>698</v>
      </c>
      <c r="E279" s="107">
        <v>3232</v>
      </c>
      <c r="F279" s="85" t="s">
        <v>233</v>
      </c>
      <c r="G279" s="108">
        <v>100000</v>
      </c>
      <c r="H279" s="108">
        <v>150000</v>
      </c>
      <c r="I279" s="271">
        <v>0</v>
      </c>
      <c r="J279" s="258" t="s">
        <v>74</v>
      </c>
    </row>
    <row r="280" spans="1:10" s="109" customFormat="1" ht="27" x14ac:dyDescent="0.25">
      <c r="A280" s="105" t="s">
        <v>139</v>
      </c>
      <c r="B280" s="106">
        <v>54</v>
      </c>
      <c r="C280" s="115" t="s">
        <v>315</v>
      </c>
      <c r="D280" s="98" t="s">
        <v>699</v>
      </c>
      <c r="E280" s="107">
        <v>3232</v>
      </c>
      <c r="F280" s="85" t="s">
        <v>233</v>
      </c>
      <c r="G280" s="108">
        <v>100000</v>
      </c>
      <c r="H280" s="108">
        <v>100000</v>
      </c>
      <c r="I280" s="271">
        <v>100000</v>
      </c>
      <c r="J280" s="258" t="s">
        <v>74</v>
      </c>
    </row>
    <row r="281" spans="1:10" s="109" customFormat="1" ht="27" x14ac:dyDescent="0.25">
      <c r="A281" s="105" t="s">
        <v>139</v>
      </c>
      <c r="B281" s="106">
        <v>55</v>
      </c>
      <c r="C281" s="115" t="s">
        <v>316</v>
      </c>
      <c r="D281" s="98" t="s">
        <v>700</v>
      </c>
      <c r="E281" s="107">
        <v>3232</v>
      </c>
      <c r="F281" s="85" t="s">
        <v>233</v>
      </c>
      <c r="G281" s="108">
        <v>50000</v>
      </c>
      <c r="H281" s="108">
        <v>50000</v>
      </c>
      <c r="I281" s="271">
        <v>50000</v>
      </c>
      <c r="J281" s="258" t="s">
        <v>74</v>
      </c>
    </row>
    <row r="282" spans="1:10" s="109" customFormat="1" ht="27" x14ac:dyDescent="0.25">
      <c r="A282" s="105" t="s">
        <v>139</v>
      </c>
      <c r="B282" s="106">
        <v>56</v>
      </c>
      <c r="C282" s="115" t="s">
        <v>366</v>
      </c>
      <c r="D282" s="98" t="s">
        <v>586</v>
      </c>
      <c r="E282" s="107">
        <v>3232</v>
      </c>
      <c r="F282" s="85" t="s">
        <v>233</v>
      </c>
      <c r="G282" s="108">
        <v>50000</v>
      </c>
      <c r="H282" s="108">
        <v>50000</v>
      </c>
      <c r="I282" s="271">
        <v>50000</v>
      </c>
      <c r="J282" s="258" t="s">
        <v>74</v>
      </c>
    </row>
    <row r="283" spans="1:10" s="109" customFormat="1" ht="27" x14ac:dyDescent="0.25">
      <c r="A283" s="105" t="s">
        <v>139</v>
      </c>
      <c r="B283" s="106">
        <v>57</v>
      </c>
      <c r="C283" s="89" t="s">
        <v>484</v>
      </c>
      <c r="D283" s="113" t="s">
        <v>485</v>
      </c>
      <c r="E283" s="107">
        <v>3232</v>
      </c>
      <c r="F283" s="85" t="s">
        <v>233</v>
      </c>
      <c r="G283" s="108">
        <v>300000</v>
      </c>
      <c r="H283" s="108">
        <v>300000</v>
      </c>
      <c r="I283" s="271">
        <v>300000</v>
      </c>
      <c r="J283" s="258" t="s">
        <v>74</v>
      </c>
    </row>
    <row r="284" spans="1:10" x14ac:dyDescent="0.25">
      <c r="A284" s="105" t="s">
        <v>139</v>
      </c>
      <c r="B284" s="106">
        <v>58</v>
      </c>
      <c r="C284" s="89" t="s">
        <v>147</v>
      </c>
      <c r="D284" s="39" t="s">
        <v>74</v>
      </c>
      <c r="E284" s="77">
        <v>3232</v>
      </c>
      <c r="F284" s="52" t="s">
        <v>233</v>
      </c>
      <c r="G284" s="108">
        <v>40000</v>
      </c>
      <c r="H284" s="108">
        <v>60000</v>
      </c>
      <c r="I284" s="271">
        <v>60000</v>
      </c>
      <c r="J284" s="260" t="s">
        <v>74</v>
      </c>
    </row>
    <row r="285" spans="1:10" x14ac:dyDescent="0.25">
      <c r="A285" s="118" t="s">
        <v>139</v>
      </c>
      <c r="B285" s="119" t="s">
        <v>74</v>
      </c>
      <c r="C285" s="221" t="s">
        <v>25</v>
      </c>
      <c r="D285" s="35" t="s">
        <v>74</v>
      </c>
      <c r="E285" s="44" t="s">
        <v>74</v>
      </c>
      <c r="F285" s="62" t="s">
        <v>74</v>
      </c>
      <c r="G285" s="122">
        <f t="shared" ref="G285:I285" si="25">SUM(G286:G291)</f>
        <v>136000</v>
      </c>
      <c r="H285" s="122">
        <f t="shared" si="25"/>
        <v>236000</v>
      </c>
      <c r="I285" s="270">
        <f t="shared" si="25"/>
        <v>236000</v>
      </c>
      <c r="J285" s="257" t="s">
        <v>276</v>
      </c>
    </row>
    <row r="286" spans="1:10" x14ac:dyDescent="0.25">
      <c r="A286" s="105" t="s">
        <v>139</v>
      </c>
      <c r="B286" s="106">
        <v>59</v>
      </c>
      <c r="C286" s="89" t="s">
        <v>150</v>
      </c>
      <c r="D286" s="31" t="s">
        <v>436</v>
      </c>
      <c r="E286" s="77">
        <v>3233</v>
      </c>
      <c r="F286" s="52" t="s">
        <v>233</v>
      </c>
      <c r="G286" s="108">
        <v>40000</v>
      </c>
      <c r="H286" s="108">
        <v>100000</v>
      </c>
      <c r="I286" s="271">
        <v>100000</v>
      </c>
      <c r="J286" s="260" t="s">
        <v>74</v>
      </c>
    </row>
    <row r="287" spans="1:10" x14ac:dyDescent="0.25">
      <c r="A287" s="105" t="s">
        <v>139</v>
      </c>
      <c r="B287" s="106">
        <v>60</v>
      </c>
      <c r="C287" s="89" t="s">
        <v>150</v>
      </c>
      <c r="D287" s="31" t="s">
        <v>435</v>
      </c>
      <c r="E287" s="77">
        <v>3233</v>
      </c>
      <c r="F287" s="52" t="s">
        <v>233</v>
      </c>
      <c r="G287" s="108">
        <v>20000</v>
      </c>
      <c r="H287" s="108">
        <v>20000</v>
      </c>
      <c r="I287" s="271">
        <v>20000</v>
      </c>
      <c r="J287" s="260" t="s">
        <v>74</v>
      </c>
    </row>
    <row r="288" spans="1:10" x14ac:dyDescent="0.25">
      <c r="A288" s="105" t="s">
        <v>139</v>
      </c>
      <c r="B288" s="106">
        <v>61</v>
      </c>
      <c r="C288" s="115" t="s">
        <v>148</v>
      </c>
      <c r="D288" s="31" t="s">
        <v>74</v>
      </c>
      <c r="E288" s="77">
        <v>3233</v>
      </c>
      <c r="F288" s="52" t="s">
        <v>233</v>
      </c>
      <c r="G288" s="108">
        <v>2000</v>
      </c>
      <c r="H288" s="108">
        <v>2000</v>
      </c>
      <c r="I288" s="271">
        <v>2000</v>
      </c>
      <c r="J288" s="260" t="s">
        <v>74</v>
      </c>
    </row>
    <row r="289" spans="1:10" x14ac:dyDescent="0.25">
      <c r="A289" s="105" t="s">
        <v>139</v>
      </c>
      <c r="B289" s="106">
        <v>62</v>
      </c>
      <c r="C289" s="115" t="s">
        <v>149</v>
      </c>
      <c r="D289" s="31" t="s">
        <v>465</v>
      </c>
      <c r="E289" s="77">
        <v>3233</v>
      </c>
      <c r="F289" s="52" t="s">
        <v>233</v>
      </c>
      <c r="G289" s="108">
        <v>40000</v>
      </c>
      <c r="H289" s="108">
        <v>60000</v>
      </c>
      <c r="I289" s="271">
        <v>60000</v>
      </c>
      <c r="J289" s="258" t="s">
        <v>184</v>
      </c>
    </row>
    <row r="290" spans="1:10" s="109" customFormat="1" ht="13.5" customHeight="1" x14ac:dyDescent="0.25">
      <c r="A290" s="105" t="s">
        <v>139</v>
      </c>
      <c r="B290" s="106">
        <v>63</v>
      </c>
      <c r="C290" s="110" t="s">
        <v>25</v>
      </c>
      <c r="D290" s="89" t="s">
        <v>779</v>
      </c>
      <c r="E290" s="107">
        <v>3233</v>
      </c>
      <c r="F290" s="85" t="s">
        <v>233</v>
      </c>
      <c r="G290" s="108">
        <v>30000</v>
      </c>
      <c r="H290" s="108">
        <v>50000</v>
      </c>
      <c r="I290" s="271">
        <v>50000</v>
      </c>
      <c r="J290" s="258" t="s">
        <v>184</v>
      </c>
    </row>
    <row r="291" spans="1:10" x14ac:dyDescent="0.25">
      <c r="A291" s="105" t="s">
        <v>139</v>
      </c>
      <c r="B291" s="106">
        <v>64</v>
      </c>
      <c r="C291" s="89" t="s">
        <v>150</v>
      </c>
      <c r="D291" s="39" t="s">
        <v>74</v>
      </c>
      <c r="E291" s="77">
        <v>3233</v>
      </c>
      <c r="F291" s="52" t="s">
        <v>233</v>
      </c>
      <c r="G291" s="108">
        <v>4000</v>
      </c>
      <c r="H291" s="108">
        <v>4000</v>
      </c>
      <c r="I291" s="271">
        <v>4000</v>
      </c>
      <c r="J291" s="260" t="s">
        <v>74</v>
      </c>
    </row>
    <row r="292" spans="1:10" x14ac:dyDescent="0.25">
      <c r="A292" s="118" t="s">
        <v>139</v>
      </c>
      <c r="B292" s="119" t="s">
        <v>74</v>
      </c>
      <c r="C292" s="221" t="s">
        <v>26</v>
      </c>
      <c r="D292" s="35" t="s">
        <v>74</v>
      </c>
      <c r="E292" s="44" t="s">
        <v>74</v>
      </c>
      <c r="F292" s="62" t="s">
        <v>74</v>
      </c>
      <c r="G292" s="122">
        <f t="shared" ref="G292:I292" si="26">SUM(G293:G311)</f>
        <v>404000</v>
      </c>
      <c r="H292" s="122">
        <f t="shared" si="26"/>
        <v>444000</v>
      </c>
      <c r="I292" s="270">
        <f t="shared" si="26"/>
        <v>444000</v>
      </c>
      <c r="J292" s="257" t="s">
        <v>276</v>
      </c>
    </row>
    <row r="293" spans="1:10" x14ac:dyDescent="0.25">
      <c r="A293" s="105" t="s">
        <v>139</v>
      </c>
      <c r="B293" s="106">
        <v>65</v>
      </c>
      <c r="C293" s="115" t="s">
        <v>151</v>
      </c>
      <c r="D293" s="31" t="s">
        <v>425</v>
      </c>
      <c r="E293" s="77">
        <v>3234</v>
      </c>
      <c r="F293" s="52" t="s">
        <v>233</v>
      </c>
      <c r="G293" s="108">
        <v>10000</v>
      </c>
      <c r="H293" s="108">
        <v>10000</v>
      </c>
      <c r="I293" s="271">
        <v>10000</v>
      </c>
      <c r="J293" s="260" t="s">
        <v>74</v>
      </c>
    </row>
    <row r="294" spans="1:10" x14ac:dyDescent="0.25">
      <c r="A294" s="105" t="s">
        <v>139</v>
      </c>
      <c r="B294" s="106">
        <v>66</v>
      </c>
      <c r="C294" s="115" t="s">
        <v>151</v>
      </c>
      <c r="D294" s="31" t="s">
        <v>481</v>
      </c>
      <c r="E294" s="77">
        <v>3234</v>
      </c>
      <c r="F294" s="52" t="s">
        <v>233</v>
      </c>
      <c r="G294" s="108">
        <v>15000</v>
      </c>
      <c r="H294" s="108">
        <v>15000</v>
      </c>
      <c r="I294" s="271">
        <v>15000</v>
      </c>
      <c r="J294" s="260" t="s">
        <v>74</v>
      </c>
    </row>
    <row r="295" spans="1:10" x14ac:dyDescent="0.25">
      <c r="A295" s="105" t="s">
        <v>139</v>
      </c>
      <c r="B295" s="106">
        <v>67</v>
      </c>
      <c r="C295" s="115" t="s">
        <v>151</v>
      </c>
      <c r="D295" s="31" t="s">
        <v>414</v>
      </c>
      <c r="E295" s="77">
        <v>3234</v>
      </c>
      <c r="F295" s="52" t="s">
        <v>233</v>
      </c>
      <c r="G295" s="108">
        <v>50000</v>
      </c>
      <c r="H295" s="108">
        <v>90000</v>
      </c>
      <c r="I295" s="271">
        <v>90000</v>
      </c>
      <c r="J295" s="260" t="s">
        <v>74</v>
      </c>
    </row>
    <row r="296" spans="1:10" x14ac:dyDescent="0.25">
      <c r="A296" s="105" t="s">
        <v>139</v>
      </c>
      <c r="B296" s="106">
        <v>68</v>
      </c>
      <c r="C296" s="115" t="s">
        <v>151</v>
      </c>
      <c r="D296" s="31" t="s">
        <v>415</v>
      </c>
      <c r="E296" s="77">
        <v>3234</v>
      </c>
      <c r="F296" s="52" t="s">
        <v>233</v>
      </c>
      <c r="G296" s="108">
        <v>10000</v>
      </c>
      <c r="H296" s="108">
        <v>10000</v>
      </c>
      <c r="I296" s="271">
        <v>10000</v>
      </c>
      <c r="J296" s="260" t="s">
        <v>74</v>
      </c>
    </row>
    <row r="297" spans="1:10" x14ac:dyDescent="0.25">
      <c r="A297" s="105" t="s">
        <v>139</v>
      </c>
      <c r="B297" s="106">
        <v>69</v>
      </c>
      <c r="C297" s="115" t="s">
        <v>151</v>
      </c>
      <c r="D297" s="31" t="s">
        <v>416</v>
      </c>
      <c r="E297" s="77">
        <v>3234</v>
      </c>
      <c r="F297" s="52" t="s">
        <v>233</v>
      </c>
      <c r="G297" s="108">
        <v>5000</v>
      </c>
      <c r="H297" s="108">
        <v>5000</v>
      </c>
      <c r="I297" s="271">
        <v>5000</v>
      </c>
      <c r="J297" s="260" t="s">
        <v>74</v>
      </c>
    </row>
    <row r="298" spans="1:10" x14ac:dyDescent="0.25">
      <c r="A298" s="105" t="s">
        <v>139</v>
      </c>
      <c r="B298" s="106">
        <v>70</v>
      </c>
      <c r="C298" s="115" t="s">
        <v>151</v>
      </c>
      <c r="D298" s="31" t="s">
        <v>417</v>
      </c>
      <c r="E298" s="77">
        <v>3234</v>
      </c>
      <c r="F298" s="52" t="s">
        <v>233</v>
      </c>
      <c r="G298" s="108">
        <v>2000</v>
      </c>
      <c r="H298" s="108">
        <v>2000</v>
      </c>
      <c r="I298" s="271">
        <v>2000</v>
      </c>
      <c r="J298" s="260" t="s">
        <v>74</v>
      </c>
    </row>
    <row r="299" spans="1:10" x14ac:dyDescent="0.25">
      <c r="A299" s="105" t="s">
        <v>139</v>
      </c>
      <c r="B299" s="106">
        <v>71</v>
      </c>
      <c r="C299" s="115" t="s">
        <v>151</v>
      </c>
      <c r="D299" s="31" t="s">
        <v>418</v>
      </c>
      <c r="E299" s="77">
        <v>3234</v>
      </c>
      <c r="F299" s="52" t="s">
        <v>233</v>
      </c>
      <c r="G299" s="108">
        <v>3000</v>
      </c>
      <c r="H299" s="108">
        <v>3000</v>
      </c>
      <c r="I299" s="271">
        <v>3000</v>
      </c>
      <c r="J299" s="260" t="s">
        <v>74</v>
      </c>
    </row>
    <row r="300" spans="1:10" x14ac:dyDescent="0.25">
      <c r="A300" s="105" t="s">
        <v>139</v>
      </c>
      <c r="B300" s="106">
        <v>72</v>
      </c>
      <c r="C300" s="115" t="s">
        <v>152</v>
      </c>
      <c r="D300" s="31" t="s">
        <v>425</v>
      </c>
      <c r="E300" s="77">
        <v>3234</v>
      </c>
      <c r="F300" s="52" t="s">
        <v>233</v>
      </c>
      <c r="G300" s="108">
        <v>8000</v>
      </c>
      <c r="H300" s="108">
        <v>8000</v>
      </c>
      <c r="I300" s="271">
        <v>8000</v>
      </c>
      <c r="J300" s="260" t="s">
        <v>74</v>
      </c>
    </row>
    <row r="301" spans="1:10" x14ac:dyDescent="0.25">
      <c r="A301" s="105" t="s">
        <v>139</v>
      </c>
      <c r="B301" s="106">
        <v>73</v>
      </c>
      <c r="C301" s="115" t="s">
        <v>152</v>
      </c>
      <c r="D301" s="31" t="s">
        <v>481</v>
      </c>
      <c r="E301" s="77">
        <v>3234</v>
      </c>
      <c r="F301" s="52" t="s">
        <v>233</v>
      </c>
      <c r="G301" s="108">
        <v>20000</v>
      </c>
      <c r="H301" s="108">
        <v>20000</v>
      </c>
      <c r="I301" s="271">
        <v>20000</v>
      </c>
      <c r="J301" s="260" t="s">
        <v>74</v>
      </c>
    </row>
    <row r="302" spans="1:10" x14ac:dyDescent="0.25">
      <c r="A302" s="105" t="s">
        <v>139</v>
      </c>
      <c r="B302" s="106">
        <v>74</v>
      </c>
      <c r="C302" s="115" t="s">
        <v>152</v>
      </c>
      <c r="D302" s="31" t="s">
        <v>414</v>
      </c>
      <c r="E302" s="77">
        <v>3234</v>
      </c>
      <c r="F302" s="52" t="s">
        <v>233</v>
      </c>
      <c r="G302" s="108">
        <v>20000</v>
      </c>
      <c r="H302" s="108">
        <v>20000</v>
      </c>
      <c r="I302" s="271">
        <v>20000</v>
      </c>
      <c r="J302" s="260" t="s">
        <v>74</v>
      </c>
    </row>
    <row r="303" spans="1:10" x14ac:dyDescent="0.25">
      <c r="A303" s="105" t="s">
        <v>139</v>
      </c>
      <c r="B303" s="106">
        <v>75</v>
      </c>
      <c r="C303" s="115" t="s">
        <v>152</v>
      </c>
      <c r="D303" s="31" t="s">
        <v>415</v>
      </c>
      <c r="E303" s="77">
        <v>3234</v>
      </c>
      <c r="F303" s="52" t="s">
        <v>233</v>
      </c>
      <c r="G303" s="108">
        <v>2000</v>
      </c>
      <c r="H303" s="108">
        <v>2000</v>
      </c>
      <c r="I303" s="271">
        <v>2000</v>
      </c>
      <c r="J303" s="260" t="s">
        <v>74</v>
      </c>
    </row>
    <row r="304" spans="1:10" x14ac:dyDescent="0.25">
      <c r="A304" s="105" t="s">
        <v>139</v>
      </c>
      <c r="B304" s="106">
        <v>76</v>
      </c>
      <c r="C304" s="115" t="s">
        <v>152</v>
      </c>
      <c r="D304" s="31" t="s">
        <v>416</v>
      </c>
      <c r="E304" s="77">
        <v>3234</v>
      </c>
      <c r="F304" s="52" t="s">
        <v>233</v>
      </c>
      <c r="G304" s="108">
        <v>2000</v>
      </c>
      <c r="H304" s="108">
        <v>2000</v>
      </c>
      <c r="I304" s="271">
        <v>2000</v>
      </c>
      <c r="J304" s="260" t="s">
        <v>74</v>
      </c>
    </row>
    <row r="305" spans="1:10" x14ac:dyDescent="0.25">
      <c r="A305" s="105" t="s">
        <v>139</v>
      </c>
      <c r="B305" s="106">
        <v>77</v>
      </c>
      <c r="C305" s="115" t="s">
        <v>152</v>
      </c>
      <c r="D305" s="31" t="s">
        <v>417</v>
      </c>
      <c r="E305" s="77">
        <v>3234</v>
      </c>
      <c r="F305" s="52" t="s">
        <v>233</v>
      </c>
      <c r="G305" s="108">
        <v>1000</v>
      </c>
      <c r="H305" s="108">
        <v>1000</v>
      </c>
      <c r="I305" s="271">
        <v>1000</v>
      </c>
      <c r="J305" s="260" t="s">
        <v>74</v>
      </c>
    </row>
    <row r="306" spans="1:10" x14ac:dyDescent="0.25">
      <c r="A306" s="105" t="s">
        <v>139</v>
      </c>
      <c r="B306" s="106">
        <v>78</v>
      </c>
      <c r="C306" s="115" t="s">
        <v>152</v>
      </c>
      <c r="D306" s="31" t="s">
        <v>418</v>
      </c>
      <c r="E306" s="77">
        <v>3234</v>
      </c>
      <c r="F306" s="52" t="s">
        <v>233</v>
      </c>
      <c r="G306" s="108">
        <v>1000</v>
      </c>
      <c r="H306" s="108">
        <v>1000</v>
      </c>
      <c r="I306" s="271">
        <v>1000</v>
      </c>
      <c r="J306" s="260" t="s">
        <v>74</v>
      </c>
    </row>
    <row r="307" spans="1:10" ht="12.75" customHeight="1" x14ac:dyDescent="0.25">
      <c r="A307" s="105" t="s">
        <v>139</v>
      </c>
      <c r="B307" s="106">
        <v>79</v>
      </c>
      <c r="C307" s="115" t="s">
        <v>469</v>
      </c>
      <c r="D307" s="33" t="s">
        <v>74</v>
      </c>
      <c r="E307" s="77">
        <v>3234</v>
      </c>
      <c r="F307" s="52" t="s">
        <v>233</v>
      </c>
      <c r="G307" s="108">
        <v>50000</v>
      </c>
      <c r="H307" s="108">
        <v>50000</v>
      </c>
      <c r="I307" s="271">
        <v>50000</v>
      </c>
      <c r="J307" s="260" t="s">
        <v>74</v>
      </c>
    </row>
    <row r="308" spans="1:10" ht="12.75" customHeight="1" x14ac:dyDescent="0.25">
      <c r="A308" s="105" t="s">
        <v>139</v>
      </c>
      <c r="B308" s="106">
        <v>80</v>
      </c>
      <c r="C308" s="89" t="s">
        <v>153</v>
      </c>
      <c r="D308" s="33" t="s">
        <v>426</v>
      </c>
      <c r="E308" s="77">
        <v>3234</v>
      </c>
      <c r="F308" s="52" t="s">
        <v>233</v>
      </c>
      <c r="G308" s="108">
        <v>115000</v>
      </c>
      <c r="H308" s="108">
        <v>115000</v>
      </c>
      <c r="I308" s="271">
        <v>115000</v>
      </c>
      <c r="J308" s="260" t="s">
        <v>74</v>
      </c>
    </row>
    <row r="309" spans="1:10" x14ac:dyDescent="0.25">
      <c r="A309" s="105" t="s">
        <v>139</v>
      </c>
      <c r="B309" s="106">
        <v>81</v>
      </c>
      <c r="C309" s="89" t="s">
        <v>154</v>
      </c>
      <c r="D309" s="39" t="s">
        <v>459</v>
      </c>
      <c r="E309" s="77">
        <v>3234</v>
      </c>
      <c r="F309" s="52" t="s">
        <v>233</v>
      </c>
      <c r="G309" s="108">
        <v>20000</v>
      </c>
      <c r="H309" s="108">
        <v>20000</v>
      </c>
      <c r="I309" s="271">
        <v>20000</v>
      </c>
      <c r="J309" s="260" t="s">
        <v>74</v>
      </c>
    </row>
    <row r="310" spans="1:10" x14ac:dyDescent="0.25">
      <c r="A310" s="105" t="s">
        <v>139</v>
      </c>
      <c r="B310" s="106">
        <v>82</v>
      </c>
      <c r="C310" s="115" t="s">
        <v>164</v>
      </c>
      <c r="D310" s="31" t="s">
        <v>705</v>
      </c>
      <c r="E310" s="77">
        <v>3234</v>
      </c>
      <c r="F310" s="52" t="s">
        <v>233</v>
      </c>
      <c r="G310" s="108">
        <v>20000</v>
      </c>
      <c r="H310" s="108">
        <v>20000</v>
      </c>
      <c r="I310" s="271">
        <v>20000</v>
      </c>
      <c r="J310" s="260" t="s">
        <v>74</v>
      </c>
    </row>
    <row r="311" spans="1:10" x14ac:dyDescent="0.25">
      <c r="A311" s="105" t="s">
        <v>139</v>
      </c>
      <c r="B311" s="106">
        <v>83</v>
      </c>
      <c r="C311" s="115" t="s">
        <v>164</v>
      </c>
      <c r="D311" s="31" t="s">
        <v>706</v>
      </c>
      <c r="E311" s="77">
        <v>3234</v>
      </c>
      <c r="F311" s="52" t="s">
        <v>233</v>
      </c>
      <c r="G311" s="108">
        <v>50000</v>
      </c>
      <c r="H311" s="108">
        <v>50000</v>
      </c>
      <c r="I311" s="271">
        <v>50000</v>
      </c>
      <c r="J311" s="260" t="s">
        <v>74</v>
      </c>
    </row>
    <row r="312" spans="1:10" x14ac:dyDescent="0.25">
      <c r="A312" s="118" t="s">
        <v>139</v>
      </c>
      <c r="B312" s="119" t="s">
        <v>74</v>
      </c>
      <c r="C312" s="221" t="s">
        <v>27</v>
      </c>
      <c r="D312" s="35" t="s">
        <v>74</v>
      </c>
      <c r="E312" s="44" t="s">
        <v>74</v>
      </c>
      <c r="F312" s="62" t="s">
        <v>74</v>
      </c>
      <c r="G312" s="122">
        <f>SUM(G313:G317)</f>
        <v>370000</v>
      </c>
      <c r="H312" s="122">
        <f t="shared" ref="H312:I312" si="27">SUM(H313:H317)</f>
        <v>640000</v>
      </c>
      <c r="I312" s="270">
        <f t="shared" si="27"/>
        <v>640000</v>
      </c>
      <c r="J312" s="257" t="s">
        <v>276</v>
      </c>
    </row>
    <row r="313" spans="1:10" x14ac:dyDescent="0.25">
      <c r="A313" s="105" t="s">
        <v>139</v>
      </c>
      <c r="B313" s="106" t="s">
        <v>803</v>
      </c>
      <c r="C313" s="115" t="s">
        <v>155</v>
      </c>
      <c r="D313" s="31" t="s">
        <v>427</v>
      </c>
      <c r="E313" s="77">
        <v>3235</v>
      </c>
      <c r="F313" s="52" t="s">
        <v>233</v>
      </c>
      <c r="G313" s="108">
        <v>20000</v>
      </c>
      <c r="H313" s="108">
        <v>20000</v>
      </c>
      <c r="I313" s="271">
        <v>20000</v>
      </c>
      <c r="J313" s="260" t="s">
        <v>74</v>
      </c>
    </row>
    <row r="314" spans="1:10" x14ac:dyDescent="0.25">
      <c r="A314" s="105" t="s">
        <v>139</v>
      </c>
      <c r="B314" s="106" t="s">
        <v>804</v>
      </c>
      <c r="C314" s="115" t="s">
        <v>155</v>
      </c>
      <c r="D314" s="31" t="s">
        <v>428</v>
      </c>
      <c r="E314" s="77">
        <v>3235</v>
      </c>
      <c r="F314" s="52" t="s">
        <v>233</v>
      </c>
      <c r="G314" s="108">
        <v>120000</v>
      </c>
      <c r="H314" s="108">
        <v>120000</v>
      </c>
      <c r="I314" s="271">
        <v>120000</v>
      </c>
      <c r="J314" s="260" t="s">
        <v>74</v>
      </c>
    </row>
    <row r="315" spans="1:10" x14ac:dyDescent="0.25">
      <c r="A315" s="105" t="s">
        <v>139</v>
      </c>
      <c r="B315" s="106" t="s">
        <v>805</v>
      </c>
      <c r="C315" s="115" t="s">
        <v>156</v>
      </c>
      <c r="D315" s="31" t="s">
        <v>588</v>
      </c>
      <c r="E315" s="77">
        <v>3235</v>
      </c>
      <c r="F315" s="52" t="s">
        <v>233</v>
      </c>
      <c r="G315" s="108">
        <v>100000</v>
      </c>
      <c r="H315" s="108">
        <v>100000</v>
      </c>
      <c r="I315" s="271">
        <v>100000</v>
      </c>
      <c r="J315" s="260" t="s">
        <v>74</v>
      </c>
    </row>
    <row r="316" spans="1:10" x14ac:dyDescent="0.25">
      <c r="A316" s="105" t="s">
        <v>139</v>
      </c>
      <c r="B316" s="106" t="s">
        <v>806</v>
      </c>
      <c r="C316" s="115" t="s">
        <v>260</v>
      </c>
      <c r="D316" s="31" t="s">
        <v>476</v>
      </c>
      <c r="E316" s="77">
        <v>3235</v>
      </c>
      <c r="F316" s="52" t="s">
        <v>233</v>
      </c>
      <c r="G316" s="108">
        <v>0</v>
      </c>
      <c r="H316" s="108">
        <v>270000</v>
      </c>
      <c r="I316" s="271">
        <v>270000</v>
      </c>
      <c r="J316" s="260" t="s">
        <v>678</v>
      </c>
    </row>
    <row r="317" spans="1:10" x14ac:dyDescent="0.25">
      <c r="A317" s="105" t="s">
        <v>139</v>
      </c>
      <c r="B317" s="106" t="s">
        <v>807</v>
      </c>
      <c r="C317" s="115" t="s">
        <v>260</v>
      </c>
      <c r="D317" s="31" t="s">
        <v>477</v>
      </c>
      <c r="E317" s="77">
        <v>3235</v>
      </c>
      <c r="F317" s="52" t="s">
        <v>233</v>
      </c>
      <c r="G317" s="108">
        <v>130000</v>
      </c>
      <c r="H317" s="108">
        <v>130000</v>
      </c>
      <c r="I317" s="271">
        <v>130000</v>
      </c>
      <c r="J317" s="260" t="s">
        <v>678</v>
      </c>
    </row>
    <row r="318" spans="1:10" x14ac:dyDescent="0.25">
      <c r="A318" s="118" t="s">
        <v>139</v>
      </c>
      <c r="B318" s="119" t="s">
        <v>74</v>
      </c>
      <c r="C318" s="221" t="s">
        <v>29</v>
      </c>
      <c r="D318" s="35" t="s">
        <v>74</v>
      </c>
      <c r="E318" s="44" t="s">
        <v>74</v>
      </c>
      <c r="F318" s="62" t="s">
        <v>74</v>
      </c>
      <c r="G318" s="122">
        <f t="shared" ref="G318:I318" si="28">SUM(G319:G322)</f>
        <v>100000</v>
      </c>
      <c r="H318" s="122">
        <f t="shared" si="28"/>
        <v>100000</v>
      </c>
      <c r="I318" s="270">
        <f t="shared" si="28"/>
        <v>100000</v>
      </c>
      <c r="J318" s="257" t="s">
        <v>276</v>
      </c>
    </row>
    <row r="319" spans="1:10" x14ac:dyDescent="0.25">
      <c r="A319" s="105" t="s">
        <v>139</v>
      </c>
      <c r="B319" s="106" t="s">
        <v>808</v>
      </c>
      <c r="C319" s="89" t="s">
        <v>464</v>
      </c>
      <c r="D319" s="39" t="s">
        <v>465</v>
      </c>
      <c r="E319" s="77">
        <v>3237</v>
      </c>
      <c r="F319" s="52" t="s">
        <v>233</v>
      </c>
      <c r="G319" s="108">
        <v>20000</v>
      </c>
      <c r="H319" s="108">
        <v>20000</v>
      </c>
      <c r="I319" s="271">
        <v>20000</v>
      </c>
      <c r="J319" s="260" t="s">
        <v>74</v>
      </c>
    </row>
    <row r="320" spans="1:10" x14ac:dyDescent="0.25">
      <c r="A320" s="105" t="s">
        <v>139</v>
      </c>
      <c r="B320" s="106" t="s">
        <v>809</v>
      </c>
      <c r="C320" s="110" t="s">
        <v>589</v>
      </c>
      <c r="D320" s="30" t="s">
        <v>157</v>
      </c>
      <c r="E320" s="77">
        <v>3237</v>
      </c>
      <c r="F320" s="52" t="s">
        <v>233</v>
      </c>
      <c r="G320" s="108">
        <v>20000</v>
      </c>
      <c r="H320" s="108">
        <v>20000</v>
      </c>
      <c r="I320" s="271">
        <v>20000</v>
      </c>
      <c r="J320" s="260" t="s">
        <v>74</v>
      </c>
    </row>
    <row r="321" spans="1:10" x14ac:dyDescent="0.25">
      <c r="A321" s="105" t="s">
        <v>139</v>
      </c>
      <c r="B321" s="106" t="s">
        <v>810</v>
      </c>
      <c r="C321" s="115" t="s">
        <v>158</v>
      </c>
      <c r="D321" s="31" t="s">
        <v>473</v>
      </c>
      <c r="E321" s="77">
        <v>3237</v>
      </c>
      <c r="F321" s="52" t="s">
        <v>233</v>
      </c>
      <c r="G321" s="108">
        <v>10000</v>
      </c>
      <c r="H321" s="108">
        <v>10000</v>
      </c>
      <c r="I321" s="271">
        <v>10000</v>
      </c>
      <c r="J321" s="260" t="s">
        <v>74</v>
      </c>
    </row>
    <row r="322" spans="1:10" x14ac:dyDescent="0.25">
      <c r="A322" s="105" t="s">
        <v>139</v>
      </c>
      <c r="B322" s="106" t="s">
        <v>811</v>
      </c>
      <c r="C322" s="115" t="s">
        <v>159</v>
      </c>
      <c r="D322" s="31" t="s">
        <v>674</v>
      </c>
      <c r="E322" s="77">
        <v>3237</v>
      </c>
      <c r="F322" s="52" t="s">
        <v>233</v>
      </c>
      <c r="G322" s="108">
        <v>50000</v>
      </c>
      <c r="H322" s="108">
        <v>50000</v>
      </c>
      <c r="I322" s="271">
        <v>50000</v>
      </c>
      <c r="J322" s="260" t="s">
        <v>747</v>
      </c>
    </row>
    <row r="323" spans="1:10" x14ac:dyDescent="0.25">
      <c r="A323" s="118" t="s">
        <v>139</v>
      </c>
      <c r="B323" s="119" t="s">
        <v>74</v>
      </c>
      <c r="C323" s="221" t="s">
        <v>30</v>
      </c>
      <c r="D323" s="35" t="s">
        <v>74</v>
      </c>
      <c r="E323" s="44" t="s">
        <v>74</v>
      </c>
      <c r="F323" s="62" t="s">
        <v>74</v>
      </c>
      <c r="G323" s="122">
        <f t="shared" ref="G323:I323" si="29">SUM(G324:G327)</f>
        <v>260000</v>
      </c>
      <c r="H323" s="122">
        <f t="shared" si="29"/>
        <v>210000</v>
      </c>
      <c r="I323" s="270">
        <f t="shared" si="29"/>
        <v>210000</v>
      </c>
      <c r="J323" s="257" t="s">
        <v>276</v>
      </c>
    </row>
    <row r="324" spans="1:10" x14ac:dyDescent="0.25">
      <c r="A324" s="105" t="s">
        <v>139</v>
      </c>
      <c r="B324" s="106" t="s">
        <v>812</v>
      </c>
      <c r="C324" s="115" t="s">
        <v>558</v>
      </c>
      <c r="D324" s="33" t="s">
        <v>590</v>
      </c>
      <c r="E324" s="77">
        <v>3238</v>
      </c>
      <c r="F324" s="52" t="s">
        <v>233</v>
      </c>
      <c r="G324" s="108">
        <v>140000</v>
      </c>
      <c r="H324" s="108">
        <v>140000</v>
      </c>
      <c r="I324" s="271">
        <v>140000</v>
      </c>
      <c r="J324" s="260" t="s">
        <v>74</v>
      </c>
    </row>
    <row r="325" spans="1:10" x14ac:dyDescent="0.25">
      <c r="A325" s="105" t="s">
        <v>139</v>
      </c>
      <c r="B325" s="106" t="s">
        <v>813</v>
      </c>
      <c r="C325" s="115" t="s">
        <v>591</v>
      </c>
      <c r="D325" s="33" t="s">
        <v>471</v>
      </c>
      <c r="E325" s="77">
        <v>3238</v>
      </c>
      <c r="F325" s="52" t="s">
        <v>233</v>
      </c>
      <c r="G325" s="108">
        <v>50000</v>
      </c>
      <c r="H325" s="108">
        <v>0</v>
      </c>
      <c r="I325" s="271">
        <v>0</v>
      </c>
      <c r="J325" s="260" t="s">
        <v>74</v>
      </c>
    </row>
    <row r="326" spans="1:10" x14ac:dyDescent="0.25">
      <c r="A326" s="105" t="s">
        <v>139</v>
      </c>
      <c r="B326" s="106" t="s">
        <v>814</v>
      </c>
      <c r="C326" s="115" t="s">
        <v>30</v>
      </c>
      <c r="D326" s="31" t="s">
        <v>693</v>
      </c>
      <c r="E326" s="77">
        <v>3238</v>
      </c>
      <c r="F326" s="52" t="s">
        <v>233</v>
      </c>
      <c r="G326" s="108">
        <v>50000</v>
      </c>
      <c r="H326" s="108">
        <v>50000</v>
      </c>
      <c r="I326" s="271">
        <v>50000</v>
      </c>
      <c r="J326" s="260" t="s">
        <v>74</v>
      </c>
    </row>
    <row r="327" spans="1:10" x14ac:dyDescent="0.25">
      <c r="A327" s="105" t="s">
        <v>139</v>
      </c>
      <c r="B327" s="106" t="s">
        <v>815</v>
      </c>
      <c r="C327" s="115" t="s">
        <v>30</v>
      </c>
      <c r="D327" s="31" t="s">
        <v>472</v>
      </c>
      <c r="E327" s="77">
        <v>3238</v>
      </c>
      <c r="F327" s="52" t="s">
        <v>233</v>
      </c>
      <c r="G327" s="108">
        <v>20000</v>
      </c>
      <c r="H327" s="108">
        <v>20000</v>
      </c>
      <c r="I327" s="271">
        <v>20000</v>
      </c>
      <c r="J327" s="260" t="s">
        <v>678</v>
      </c>
    </row>
    <row r="328" spans="1:10" x14ac:dyDescent="0.25">
      <c r="A328" s="118" t="s">
        <v>139</v>
      </c>
      <c r="B328" s="119" t="s">
        <v>74</v>
      </c>
      <c r="C328" s="192" t="s">
        <v>31</v>
      </c>
      <c r="D328" s="88" t="s">
        <v>74</v>
      </c>
      <c r="E328" s="44" t="s">
        <v>74</v>
      </c>
      <c r="F328" s="62" t="s">
        <v>74</v>
      </c>
      <c r="G328" s="122">
        <f t="shared" ref="G328:I328" si="30">SUM(G329:G339)</f>
        <v>295000</v>
      </c>
      <c r="H328" s="122">
        <f t="shared" si="30"/>
        <v>317000</v>
      </c>
      <c r="I328" s="270">
        <f t="shared" si="30"/>
        <v>337000</v>
      </c>
      <c r="J328" s="257" t="s">
        <v>276</v>
      </c>
    </row>
    <row r="329" spans="1:10" x14ac:dyDescent="0.25">
      <c r="A329" s="105" t="s">
        <v>139</v>
      </c>
      <c r="B329" s="106" t="s">
        <v>816</v>
      </c>
      <c r="C329" s="110" t="s">
        <v>160</v>
      </c>
      <c r="D329" s="31" t="s">
        <v>257</v>
      </c>
      <c r="E329" s="77">
        <v>3239</v>
      </c>
      <c r="F329" s="52" t="s">
        <v>233</v>
      </c>
      <c r="G329" s="108">
        <v>5000</v>
      </c>
      <c r="H329" s="108">
        <v>5000</v>
      </c>
      <c r="I329" s="271">
        <v>5000</v>
      </c>
      <c r="J329" s="260" t="s">
        <v>74</v>
      </c>
    </row>
    <row r="330" spans="1:10" x14ac:dyDescent="0.25">
      <c r="A330" s="105" t="s">
        <v>139</v>
      </c>
      <c r="B330" s="106" t="s">
        <v>817</v>
      </c>
      <c r="C330" s="110" t="s">
        <v>160</v>
      </c>
      <c r="D330" s="31" t="s">
        <v>429</v>
      </c>
      <c r="E330" s="77">
        <v>3239</v>
      </c>
      <c r="F330" s="52" t="s">
        <v>233</v>
      </c>
      <c r="G330" s="108">
        <v>5000</v>
      </c>
      <c r="H330" s="108">
        <v>5000</v>
      </c>
      <c r="I330" s="271">
        <v>5000</v>
      </c>
      <c r="J330" s="260" t="s">
        <v>74</v>
      </c>
    </row>
    <row r="331" spans="1:10" s="109" customFormat="1" ht="14.25" customHeight="1" x14ac:dyDescent="0.25">
      <c r="A331" s="105" t="s">
        <v>139</v>
      </c>
      <c r="B331" s="106" t="s">
        <v>818</v>
      </c>
      <c r="C331" s="115" t="s">
        <v>31</v>
      </c>
      <c r="D331" s="110" t="s">
        <v>190</v>
      </c>
      <c r="E331" s="107">
        <v>3239</v>
      </c>
      <c r="F331" s="85" t="s">
        <v>233</v>
      </c>
      <c r="G331" s="116">
        <v>0</v>
      </c>
      <c r="H331" s="116">
        <v>2000</v>
      </c>
      <c r="I331" s="280">
        <v>2000</v>
      </c>
      <c r="J331" s="258" t="s">
        <v>184</v>
      </c>
    </row>
    <row r="332" spans="1:10" x14ac:dyDescent="0.25">
      <c r="A332" s="105" t="s">
        <v>139</v>
      </c>
      <c r="B332" s="106" t="s">
        <v>819</v>
      </c>
      <c r="C332" s="89" t="s">
        <v>161</v>
      </c>
      <c r="D332" s="39" t="s">
        <v>74</v>
      </c>
      <c r="E332" s="77">
        <v>3239</v>
      </c>
      <c r="F332" s="52" t="s">
        <v>233</v>
      </c>
      <c r="G332" s="108">
        <v>80000</v>
      </c>
      <c r="H332" s="108">
        <v>100000</v>
      </c>
      <c r="I332" s="271">
        <v>100000</v>
      </c>
      <c r="J332" s="260" t="s">
        <v>74</v>
      </c>
    </row>
    <row r="333" spans="1:10" x14ac:dyDescent="0.25">
      <c r="A333" s="105" t="s">
        <v>139</v>
      </c>
      <c r="B333" s="106" t="s">
        <v>820</v>
      </c>
      <c r="C333" s="110" t="s">
        <v>162</v>
      </c>
      <c r="D333" s="31" t="s">
        <v>342</v>
      </c>
      <c r="E333" s="77">
        <v>3239</v>
      </c>
      <c r="F333" s="52" t="s">
        <v>233</v>
      </c>
      <c r="G333" s="108">
        <v>15000</v>
      </c>
      <c r="H333" s="108">
        <v>15000</v>
      </c>
      <c r="I333" s="271">
        <v>35000</v>
      </c>
      <c r="J333" s="260" t="s">
        <v>74</v>
      </c>
    </row>
    <row r="334" spans="1:10" x14ac:dyDescent="0.25">
      <c r="A334" s="105" t="s">
        <v>139</v>
      </c>
      <c r="B334" s="106" t="s">
        <v>821</v>
      </c>
      <c r="C334" s="110" t="s">
        <v>162</v>
      </c>
      <c r="D334" s="31" t="s">
        <v>481</v>
      </c>
      <c r="E334" s="77">
        <v>3239</v>
      </c>
      <c r="F334" s="52" t="s">
        <v>233</v>
      </c>
      <c r="G334" s="108">
        <v>40000</v>
      </c>
      <c r="H334" s="108">
        <v>40000</v>
      </c>
      <c r="I334" s="271">
        <v>40000</v>
      </c>
      <c r="J334" s="260" t="s">
        <v>74</v>
      </c>
    </row>
    <row r="335" spans="1:10" x14ac:dyDescent="0.25">
      <c r="A335" s="105" t="s">
        <v>139</v>
      </c>
      <c r="B335" s="106" t="s">
        <v>822</v>
      </c>
      <c r="C335" s="110" t="s">
        <v>162</v>
      </c>
      <c r="D335" s="31" t="s">
        <v>414</v>
      </c>
      <c r="E335" s="77">
        <v>3239</v>
      </c>
      <c r="F335" s="52" t="s">
        <v>233</v>
      </c>
      <c r="G335" s="108">
        <v>65000</v>
      </c>
      <c r="H335" s="108">
        <v>65000</v>
      </c>
      <c r="I335" s="271">
        <v>65000</v>
      </c>
      <c r="J335" s="260" t="s">
        <v>74</v>
      </c>
    </row>
    <row r="336" spans="1:10" x14ac:dyDescent="0.25">
      <c r="A336" s="105" t="s">
        <v>139</v>
      </c>
      <c r="B336" s="106" t="s">
        <v>823</v>
      </c>
      <c r="C336" s="110" t="s">
        <v>162</v>
      </c>
      <c r="D336" s="31" t="s">
        <v>415</v>
      </c>
      <c r="E336" s="77">
        <v>3239</v>
      </c>
      <c r="F336" s="52" t="s">
        <v>233</v>
      </c>
      <c r="G336" s="108">
        <v>50000</v>
      </c>
      <c r="H336" s="108">
        <v>50000</v>
      </c>
      <c r="I336" s="271">
        <v>50000</v>
      </c>
      <c r="J336" s="260" t="s">
        <v>74</v>
      </c>
    </row>
    <row r="337" spans="1:10" x14ac:dyDescent="0.25">
      <c r="A337" s="105" t="s">
        <v>139</v>
      </c>
      <c r="B337" s="106" t="s">
        <v>824</v>
      </c>
      <c r="C337" s="110" t="s">
        <v>162</v>
      </c>
      <c r="D337" s="31" t="s">
        <v>416</v>
      </c>
      <c r="E337" s="77">
        <v>3239</v>
      </c>
      <c r="F337" s="52" t="s">
        <v>233</v>
      </c>
      <c r="G337" s="108">
        <v>20000</v>
      </c>
      <c r="H337" s="108">
        <v>20000</v>
      </c>
      <c r="I337" s="271">
        <v>20000</v>
      </c>
      <c r="J337" s="260" t="s">
        <v>74</v>
      </c>
    </row>
    <row r="338" spans="1:10" x14ac:dyDescent="0.25">
      <c r="A338" s="105" t="s">
        <v>139</v>
      </c>
      <c r="B338" s="106" t="s">
        <v>825</v>
      </c>
      <c r="C338" s="110" t="s">
        <v>162</v>
      </c>
      <c r="D338" s="31" t="s">
        <v>417</v>
      </c>
      <c r="E338" s="77">
        <v>3239</v>
      </c>
      <c r="F338" s="52" t="s">
        <v>233</v>
      </c>
      <c r="G338" s="108">
        <v>10000</v>
      </c>
      <c r="H338" s="108">
        <v>10000</v>
      </c>
      <c r="I338" s="271">
        <v>10000</v>
      </c>
      <c r="J338" s="260" t="s">
        <v>74</v>
      </c>
    </row>
    <row r="339" spans="1:10" x14ac:dyDescent="0.25">
      <c r="A339" s="105" t="s">
        <v>139</v>
      </c>
      <c r="B339" s="106" t="s">
        <v>826</v>
      </c>
      <c r="C339" s="110" t="s">
        <v>162</v>
      </c>
      <c r="D339" s="31" t="s">
        <v>418</v>
      </c>
      <c r="E339" s="77">
        <v>3239</v>
      </c>
      <c r="F339" s="52" t="s">
        <v>233</v>
      </c>
      <c r="G339" s="108">
        <v>5000</v>
      </c>
      <c r="H339" s="108">
        <v>5000</v>
      </c>
      <c r="I339" s="271">
        <v>5000</v>
      </c>
      <c r="J339" s="260" t="s">
        <v>74</v>
      </c>
    </row>
    <row r="340" spans="1:10" ht="27" x14ac:dyDescent="0.25">
      <c r="A340" s="118" t="s">
        <v>139</v>
      </c>
      <c r="B340" s="119" t="s">
        <v>74</v>
      </c>
      <c r="C340" s="221" t="s">
        <v>163</v>
      </c>
      <c r="D340" s="34" t="s">
        <v>74</v>
      </c>
      <c r="E340" s="44" t="s">
        <v>74</v>
      </c>
      <c r="F340" s="62" t="s">
        <v>74</v>
      </c>
      <c r="G340" s="122">
        <f t="shared" ref="G340:I340" si="31">SUM(G341:G341)</f>
        <v>40000</v>
      </c>
      <c r="H340" s="122">
        <f t="shared" si="31"/>
        <v>40000</v>
      </c>
      <c r="I340" s="270">
        <f t="shared" si="31"/>
        <v>40000</v>
      </c>
      <c r="J340" s="257" t="s">
        <v>276</v>
      </c>
    </row>
    <row r="341" spans="1:10" s="109" customFormat="1" ht="27" x14ac:dyDescent="0.25">
      <c r="A341" s="105" t="s">
        <v>139</v>
      </c>
      <c r="B341" s="106" t="s">
        <v>827</v>
      </c>
      <c r="C341" s="110" t="s">
        <v>592</v>
      </c>
      <c r="D341" s="110" t="s">
        <v>340</v>
      </c>
      <c r="E341" s="107">
        <v>3241</v>
      </c>
      <c r="F341" s="85" t="s">
        <v>233</v>
      </c>
      <c r="G341" s="126">
        <v>40000</v>
      </c>
      <c r="H341" s="126">
        <v>40000</v>
      </c>
      <c r="I341" s="281">
        <v>40000</v>
      </c>
      <c r="J341" s="258" t="s">
        <v>74</v>
      </c>
    </row>
    <row r="342" spans="1:10" ht="40.5" x14ac:dyDescent="0.25">
      <c r="A342" s="118" t="s">
        <v>139</v>
      </c>
      <c r="B342" s="119" t="s">
        <v>74</v>
      </c>
      <c r="C342" s="120" t="s">
        <v>277</v>
      </c>
      <c r="D342" s="32" t="s">
        <v>74</v>
      </c>
      <c r="E342" s="44" t="s">
        <v>74</v>
      </c>
      <c r="F342" s="62" t="s">
        <v>74</v>
      </c>
      <c r="G342" s="122">
        <f t="shared" ref="G342:I342" si="32">SUM(G343:G343)</f>
        <v>20000</v>
      </c>
      <c r="H342" s="122">
        <f t="shared" si="32"/>
        <v>20000</v>
      </c>
      <c r="I342" s="270">
        <f t="shared" si="32"/>
        <v>20000</v>
      </c>
      <c r="J342" s="257" t="s">
        <v>276</v>
      </c>
    </row>
    <row r="343" spans="1:10" x14ac:dyDescent="0.25">
      <c r="A343" s="105" t="s">
        <v>139</v>
      </c>
      <c r="B343" s="106" t="s">
        <v>828</v>
      </c>
      <c r="C343" s="115" t="s">
        <v>466</v>
      </c>
      <c r="D343" s="33" t="s">
        <v>467</v>
      </c>
      <c r="E343" s="77">
        <v>3291</v>
      </c>
      <c r="F343" s="52" t="s">
        <v>233</v>
      </c>
      <c r="G343" s="108">
        <v>20000</v>
      </c>
      <c r="H343" s="108">
        <v>20000</v>
      </c>
      <c r="I343" s="271">
        <v>20000</v>
      </c>
      <c r="J343" s="260" t="s">
        <v>74</v>
      </c>
    </row>
    <row r="344" spans="1:10" x14ac:dyDescent="0.25">
      <c r="A344" s="118" t="s">
        <v>139</v>
      </c>
      <c r="B344" s="119" t="s">
        <v>74</v>
      </c>
      <c r="C344" s="221" t="s">
        <v>430</v>
      </c>
      <c r="D344" s="32" t="s">
        <v>74</v>
      </c>
      <c r="E344" s="44" t="s">
        <v>74</v>
      </c>
      <c r="F344" s="62" t="s">
        <v>74</v>
      </c>
      <c r="G344" s="122">
        <f t="shared" ref="G344:I344" si="33">SUM(G345:G347)</f>
        <v>100000</v>
      </c>
      <c r="H344" s="122">
        <f t="shared" si="33"/>
        <v>100000</v>
      </c>
      <c r="I344" s="270">
        <f t="shared" si="33"/>
        <v>100000</v>
      </c>
      <c r="J344" s="257" t="s">
        <v>276</v>
      </c>
    </row>
    <row r="345" spans="1:10" x14ac:dyDescent="0.25">
      <c r="A345" s="105" t="s">
        <v>139</v>
      </c>
      <c r="B345" s="106" t="s">
        <v>829</v>
      </c>
      <c r="C345" s="89" t="s">
        <v>383</v>
      </c>
      <c r="D345" s="31" t="s">
        <v>74</v>
      </c>
      <c r="E345" s="77">
        <v>3292</v>
      </c>
      <c r="F345" s="52" t="s">
        <v>233</v>
      </c>
      <c r="G345" s="108">
        <v>70000</v>
      </c>
      <c r="H345" s="108">
        <v>70000</v>
      </c>
      <c r="I345" s="271">
        <v>70000</v>
      </c>
      <c r="J345" s="260" t="s">
        <v>74</v>
      </c>
    </row>
    <row r="346" spans="1:10" x14ac:dyDescent="0.25">
      <c r="A346" s="105" t="s">
        <v>139</v>
      </c>
      <c r="B346" s="106" t="s">
        <v>830</v>
      </c>
      <c r="C346" s="89" t="s">
        <v>431</v>
      </c>
      <c r="D346" s="31" t="s">
        <v>74</v>
      </c>
      <c r="E346" s="77">
        <v>3292</v>
      </c>
      <c r="F346" s="52" t="s">
        <v>233</v>
      </c>
      <c r="G346" s="108">
        <v>10000</v>
      </c>
      <c r="H346" s="108">
        <v>10000</v>
      </c>
      <c r="I346" s="271">
        <v>10000</v>
      </c>
      <c r="J346" s="260" t="s">
        <v>74</v>
      </c>
    </row>
    <row r="347" spans="1:10" x14ac:dyDescent="0.25">
      <c r="A347" s="105" t="s">
        <v>139</v>
      </c>
      <c r="B347" s="106" t="s">
        <v>831</v>
      </c>
      <c r="C347" s="89" t="s">
        <v>384</v>
      </c>
      <c r="D347" s="31" t="s">
        <v>474</v>
      </c>
      <c r="E347" s="77">
        <v>3292</v>
      </c>
      <c r="F347" s="52" t="s">
        <v>233</v>
      </c>
      <c r="G347" s="108">
        <v>20000</v>
      </c>
      <c r="H347" s="108">
        <v>20000</v>
      </c>
      <c r="I347" s="271">
        <v>20000</v>
      </c>
      <c r="J347" s="260" t="s">
        <v>74</v>
      </c>
    </row>
    <row r="348" spans="1:10" x14ac:dyDescent="0.25">
      <c r="A348" s="118" t="s">
        <v>139</v>
      </c>
      <c r="B348" s="119" t="s">
        <v>74</v>
      </c>
      <c r="C348" s="221" t="s">
        <v>35</v>
      </c>
      <c r="D348" s="32" t="s">
        <v>74</v>
      </c>
      <c r="E348" s="44" t="s">
        <v>74</v>
      </c>
      <c r="F348" s="62" t="s">
        <v>74</v>
      </c>
      <c r="G348" s="122">
        <f t="shared" ref="G348:I348" si="34">SUM(G349:G350)</f>
        <v>60000</v>
      </c>
      <c r="H348" s="122">
        <f t="shared" si="34"/>
        <v>60000</v>
      </c>
      <c r="I348" s="270">
        <f t="shared" si="34"/>
        <v>60000</v>
      </c>
      <c r="J348" s="257" t="s">
        <v>276</v>
      </c>
    </row>
    <row r="349" spans="1:10" x14ac:dyDescent="0.25">
      <c r="A349" s="105" t="s">
        <v>139</v>
      </c>
      <c r="B349" s="106" t="s">
        <v>832</v>
      </c>
      <c r="C349" s="89" t="s">
        <v>35</v>
      </c>
      <c r="D349" s="31" t="s">
        <v>432</v>
      </c>
      <c r="E349" s="77">
        <v>3293</v>
      </c>
      <c r="F349" s="52" t="s">
        <v>233</v>
      </c>
      <c r="G349" s="108">
        <v>20000</v>
      </c>
      <c r="H349" s="108">
        <v>20000</v>
      </c>
      <c r="I349" s="271">
        <v>20000</v>
      </c>
      <c r="J349" s="260" t="s">
        <v>74</v>
      </c>
    </row>
    <row r="350" spans="1:10" x14ac:dyDescent="0.25">
      <c r="A350" s="105" t="s">
        <v>139</v>
      </c>
      <c r="B350" s="106" t="s">
        <v>833</v>
      </c>
      <c r="C350" s="89" t="s">
        <v>35</v>
      </c>
      <c r="D350" s="31" t="s">
        <v>74</v>
      </c>
      <c r="E350" s="77">
        <v>3293</v>
      </c>
      <c r="F350" s="52" t="s">
        <v>233</v>
      </c>
      <c r="G350" s="108">
        <v>40000</v>
      </c>
      <c r="H350" s="108">
        <v>40000</v>
      </c>
      <c r="I350" s="271">
        <v>40000</v>
      </c>
      <c r="J350" s="260" t="s">
        <v>74</v>
      </c>
    </row>
    <row r="351" spans="1:10" x14ac:dyDescent="0.25">
      <c r="A351" s="118" t="s">
        <v>139</v>
      </c>
      <c r="B351" s="119" t="s">
        <v>74</v>
      </c>
      <c r="C351" s="221" t="s">
        <v>433</v>
      </c>
      <c r="D351" s="32" t="s">
        <v>74</v>
      </c>
      <c r="E351" s="44" t="s">
        <v>74</v>
      </c>
      <c r="F351" s="62" t="s">
        <v>74</v>
      </c>
      <c r="G351" s="122">
        <f>SUM(G352:G359)</f>
        <v>45000</v>
      </c>
      <c r="H351" s="122">
        <f>SUM(H352:H359)</f>
        <v>75000</v>
      </c>
      <c r="I351" s="270">
        <f>SUM(I352:I359)</f>
        <v>84000</v>
      </c>
      <c r="J351" s="257" t="s">
        <v>276</v>
      </c>
    </row>
    <row r="352" spans="1:10" x14ac:dyDescent="0.25">
      <c r="A352" s="105" t="s">
        <v>139</v>
      </c>
      <c r="B352" s="106" t="s">
        <v>834</v>
      </c>
      <c r="C352" s="89" t="s">
        <v>594</v>
      </c>
      <c r="D352" s="31" t="s">
        <v>593</v>
      </c>
      <c r="E352" s="77">
        <v>3294</v>
      </c>
      <c r="F352" s="52" t="s">
        <v>233</v>
      </c>
      <c r="G352" s="108">
        <v>5000</v>
      </c>
      <c r="H352" s="108">
        <v>5000</v>
      </c>
      <c r="I352" s="271">
        <v>5000</v>
      </c>
      <c r="J352" s="260" t="s">
        <v>74</v>
      </c>
    </row>
    <row r="353" spans="1:10" x14ac:dyDescent="0.25">
      <c r="A353" s="105" t="s">
        <v>139</v>
      </c>
      <c r="B353" s="106" t="s">
        <v>835</v>
      </c>
      <c r="C353" s="115" t="s">
        <v>164</v>
      </c>
      <c r="D353" s="31" t="s">
        <v>434</v>
      </c>
      <c r="E353" s="77">
        <v>3295</v>
      </c>
      <c r="F353" s="52" t="s">
        <v>233</v>
      </c>
      <c r="G353" s="108">
        <v>5000</v>
      </c>
      <c r="H353" s="108">
        <v>5000</v>
      </c>
      <c r="I353" s="271">
        <v>5000</v>
      </c>
      <c r="J353" s="260" t="s">
        <v>74</v>
      </c>
    </row>
    <row r="354" spans="1:10" x14ac:dyDescent="0.25">
      <c r="A354" s="105" t="s">
        <v>139</v>
      </c>
      <c r="B354" s="106" t="s">
        <v>836</v>
      </c>
      <c r="C354" s="115" t="s">
        <v>38</v>
      </c>
      <c r="D354" s="31" t="s">
        <v>748</v>
      </c>
      <c r="E354" s="77">
        <v>3299</v>
      </c>
      <c r="F354" s="52" t="s">
        <v>233</v>
      </c>
      <c r="G354" s="108">
        <v>10000</v>
      </c>
      <c r="H354" s="108">
        <v>40000</v>
      </c>
      <c r="I354" s="271">
        <v>40000</v>
      </c>
      <c r="J354" s="260" t="s">
        <v>74</v>
      </c>
    </row>
    <row r="355" spans="1:10" x14ac:dyDescent="0.25">
      <c r="A355" s="105" t="s">
        <v>139</v>
      </c>
      <c r="B355" s="106" t="s">
        <v>837</v>
      </c>
      <c r="C355" s="115" t="s">
        <v>41</v>
      </c>
      <c r="D355" s="31" t="s">
        <v>166</v>
      </c>
      <c r="E355" s="77">
        <v>3295</v>
      </c>
      <c r="F355" s="52" t="s">
        <v>233</v>
      </c>
      <c r="G355" s="108">
        <v>10000</v>
      </c>
      <c r="H355" s="108">
        <v>10000</v>
      </c>
      <c r="I355" s="271">
        <v>10000</v>
      </c>
      <c r="J355" s="260" t="s">
        <v>74</v>
      </c>
    </row>
    <row r="356" spans="1:10" x14ac:dyDescent="0.25">
      <c r="A356" s="105" t="s">
        <v>139</v>
      </c>
      <c r="B356" s="106" t="s">
        <v>838</v>
      </c>
      <c r="C356" s="115" t="s">
        <v>437</v>
      </c>
      <c r="D356" s="31" t="s">
        <v>74</v>
      </c>
      <c r="E356" s="77">
        <v>3296</v>
      </c>
      <c r="F356" s="52" t="s">
        <v>233</v>
      </c>
      <c r="G356" s="108">
        <v>10000</v>
      </c>
      <c r="H356" s="108">
        <v>10000</v>
      </c>
      <c r="I356" s="271">
        <v>10000</v>
      </c>
      <c r="J356" s="260" t="s">
        <v>74</v>
      </c>
    </row>
    <row r="357" spans="1:10" x14ac:dyDescent="0.25">
      <c r="A357" s="105" t="s">
        <v>139</v>
      </c>
      <c r="B357" s="106" t="s">
        <v>839</v>
      </c>
      <c r="C357" s="115" t="s">
        <v>42</v>
      </c>
      <c r="D357" s="31" t="s">
        <v>438</v>
      </c>
      <c r="E357" s="77">
        <v>3831</v>
      </c>
      <c r="F357" s="52" t="s">
        <v>233</v>
      </c>
      <c r="G357" s="108">
        <v>1000</v>
      </c>
      <c r="H357" s="108">
        <v>1000</v>
      </c>
      <c r="I357" s="271">
        <v>10000</v>
      </c>
      <c r="J357" s="260" t="s">
        <v>74</v>
      </c>
    </row>
    <row r="358" spans="1:10" x14ac:dyDescent="0.25">
      <c r="A358" s="105" t="s">
        <v>139</v>
      </c>
      <c r="B358" s="106" t="s">
        <v>840</v>
      </c>
      <c r="C358" s="115" t="s">
        <v>165</v>
      </c>
      <c r="D358" s="31" t="s">
        <v>74</v>
      </c>
      <c r="E358" s="77">
        <v>3431</v>
      </c>
      <c r="F358" s="52" t="s">
        <v>233</v>
      </c>
      <c r="G358" s="108">
        <v>3000</v>
      </c>
      <c r="H358" s="108">
        <v>3000</v>
      </c>
      <c r="I358" s="271">
        <v>3000</v>
      </c>
      <c r="J358" s="260" t="s">
        <v>74</v>
      </c>
    </row>
    <row r="359" spans="1:10" x14ac:dyDescent="0.25">
      <c r="A359" s="105" t="s">
        <v>139</v>
      </c>
      <c r="B359" s="106" t="s">
        <v>841</v>
      </c>
      <c r="C359" s="115" t="s">
        <v>40</v>
      </c>
      <c r="D359" s="31" t="s">
        <v>74</v>
      </c>
      <c r="E359" s="77">
        <v>3433</v>
      </c>
      <c r="F359" s="52" t="s">
        <v>233</v>
      </c>
      <c r="G359" s="108">
        <v>1000</v>
      </c>
      <c r="H359" s="108">
        <v>1000</v>
      </c>
      <c r="I359" s="271">
        <v>1000</v>
      </c>
      <c r="J359" s="260" t="s">
        <v>74</v>
      </c>
    </row>
    <row r="360" spans="1:10" x14ac:dyDescent="0.25">
      <c r="A360" s="118" t="s">
        <v>139</v>
      </c>
      <c r="B360" s="119" t="s">
        <v>74</v>
      </c>
      <c r="C360" s="221" t="s">
        <v>167</v>
      </c>
      <c r="D360" s="32" t="s">
        <v>74</v>
      </c>
      <c r="E360" s="44" t="s">
        <v>74</v>
      </c>
      <c r="F360" s="62" t="s">
        <v>74</v>
      </c>
      <c r="G360" s="122">
        <f t="shared" ref="G360:I360" si="35">SUM(G361:G371)</f>
        <v>605000</v>
      </c>
      <c r="H360" s="122">
        <f t="shared" si="35"/>
        <v>1390000</v>
      </c>
      <c r="I360" s="270">
        <f t="shared" si="35"/>
        <v>1105000</v>
      </c>
      <c r="J360" s="257" t="s">
        <v>276</v>
      </c>
    </row>
    <row r="361" spans="1:10" x14ac:dyDescent="0.25">
      <c r="A361" s="105" t="s">
        <v>139</v>
      </c>
      <c r="B361" s="106">
        <v>123</v>
      </c>
      <c r="C361" s="110" t="s">
        <v>595</v>
      </c>
      <c r="D361" s="39" t="s">
        <v>770</v>
      </c>
      <c r="E361" s="77">
        <v>4231</v>
      </c>
      <c r="F361" s="52" t="s">
        <v>233</v>
      </c>
      <c r="G361" s="108">
        <v>0</v>
      </c>
      <c r="H361" s="108">
        <v>400000</v>
      </c>
      <c r="I361" s="271">
        <v>165000</v>
      </c>
      <c r="J361" s="260" t="s">
        <v>74</v>
      </c>
    </row>
    <row r="362" spans="1:10" x14ac:dyDescent="0.25">
      <c r="A362" s="105" t="s">
        <v>139</v>
      </c>
      <c r="B362" s="106">
        <v>124</v>
      </c>
      <c r="C362" s="110" t="s">
        <v>439</v>
      </c>
      <c r="D362" s="39" t="s">
        <v>317</v>
      </c>
      <c r="E362" s="77">
        <v>4221</v>
      </c>
      <c r="F362" s="52" t="s">
        <v>233</v>
      </c>
      <c r="G362" s="108">
        <v>100000</v>
      </c>
      <c r="H362" s="108">
        <v>150000</v>
      </c>
      <c r="I362" s="271">
        <v>150000</v>
      </c>
      <c r="J362" s="260" t="s">
        <v>74</v>
      </c>
    </row>
    <row r="363" spans="1:10" x14ac:dyDescent="0.25">
      <c r="A363" s="105" t="s">
        <v>139</v>
      </c>
      <c r="B363" s="106">
        <v>125</v>
      </c>
      <c r="C363" s="110" t="s">
        <v>596</v>
      </c>
      <c r="D363" s="31" t="s">
        <v>318</v>
      </c>
      <c r="E363" s="77">
        <v>4221</v>
      </c>
      <c r="F363" s="52" t="s">
        <v>237</v>
      </c>
      <c r="G363" s="108">
        <v>100000</v>
      </c>
      <c r="H363" s="108">
        <v>250000</v>
      </c>
      <c r="I363" s="271">
        <v>200000</v>
      </c>
      <c r="J363" s="258" t="s">
        <v>683</v>
      </c>
    </row>
    <row r="364" spans="1:10" s="109" customFormat="1" x14ac:dyDescent="0.25">
      <c r="A364" s="105" t="s">
        <v>139</v>
      </c>
      <c r="B364" s="106">
        <v>126</v>
      </c>
      <c r="C364" s="110" t="s">
        <v>596</v>
      </c>
      <c r="D364" s="98" t="s">
        <v>412</v>
      </c>
      <c r="E364" s="107">
        <v>4221</v>
      </c>
      <c r="F364" s="85" t="s">
        <v>237</v>
      </c>
      <c r="G364" s="108">
        <v>100000</v>
      </c>
      <c r="H364" s="108">
        <v>40000</v>
      </c>
      <c r="I364" s="271">
        <v>40000</v>
      </c>
      <c r="J364" s="258" t="s">
        <v>683</v>
      </c>
    </row>
    <row r="365" spans="1:10" x14ac:dyDescent="0.25">
      <c r="A365" s="105" t="s">
        <v>139</v>
      </c>
      <c r="B365" s="106">
        <v>127</v>
      </c>
      <c r="C365" s="110" t="s">
        <v>440</v>
      </c>
      <c r="D365" s="31" t="s">
        <v>74</v>
      </c>
      <c r="E365" s="77">
        <v>4221</v>
      </c>
      <c r="F365" s="52" t="s">
        <v>233</v>
      </c>
      <c r="G365" s="108">
        <v>10000</v>
      </c>
      <c r="H365" s="108">
        <v>30000</v>
      </c>
      <c r="I365" s="271">
        <v>30000</v>
      </c>
      <c r="J365" s="260" t="s">
        <v>74</v>
      </c>
    </row>
    <row r="366" spans="1:10" x14ac:dyDescent="0.25">
      <c r="A366" s="105" t="s">
        <v>139</v>
      </c>
      <c r="B366" s="106">
        <v>128</v>
      </c>
      <c r="C366" s="110" t="s">
        <v>441</v>
      </c>
      <c r="D366" s="31" t="s">
        <v>442</v>
      </c>
      <c r="E366" s="77">
        <v>4227</v>
      </c>
      <c r="F366" s="52" t="s">
        <v>233</v>
      </c>
      <c r="G366" s="108">
        <v>20000</v>
      </c>
      <c r="H366" s="108">
        <v>20000</v>
      </c>
      <c r="I366" s="271">
        <v>20000</v>
      </c>
      <c r="J366" s="260" t="s">
        <v>74</v>
      </c>
    </row>
    <row r="367" spans="1:10" x14ac:dyDescent="0.25">
      <c r="A367" s="105" t="s">
        <v>139</v>
      </c>
      <c r="B367" s="106">
        <v>129</v>
      </c>
      <c r="C367" s="110" t="s">
        <v>441</v>
      </c>
      <c r="D367" s="31" t="s">
        <v>478</v>
      </c>
      <c r="E367" s="77">
        <v>4222</v>
      </c>
      <c r="F367" s="52" t="s">
        <v>233</v>
      </c>
      <c r="G367" s="108">
        <v>40000</v>
      </c>
      <c r="H367" s="108">
        <v>20000</v>
      </c>
      <c r="I367" s="271">
        <v>20000</v>
      </c>
      <c r="J367" s="260" t="s">
        <v>74</v>
      </c>
    </row>
    <row r="368" spans="1:10" ht="12.75" customHeight="1" x14ac:dyDescent="0.25">
      <c r="A368" s="105" t="s">
        <v>139</v>
      </c>
      <c r="B368" s="106">
        <v>130</v>
      </c>
      <c r="C368" s="110" t="s">
        <v>70</v>
      </c>
      <c r="D368" s="31" t="s">
        <v>443</v>
      </c>
      <c r="E368" s="77">
        <v>4223</v>
      </c>
      <c r="F368" s="52" t="s">
        <v>233</v>
      </c>
      <c r="G368" s="108">
        <v>25000</v>
      </c>
      <c r="H368" s="108">
        <v>50000</v>
      </c>
      <c r="I368" s="271">
        <v>50000</v>
      </c>
      <c r="J368" s="260" t="s">
        <v>74</v>
      </c>
    </row>
    <row r="369" spans="1:10" ht="12.75" customHeight="1" x14ac:dyDescent="0.25">
      <c r="A369" s="105" t="s">
        <v>139</v>
      </c>
      <c r="B369" s="106">
        <v>131</v>
      </c>
      <c r="C369" s="110" t="s">
        <v>598</v>
      </c>
      <c r="D369" s="31" t="s">
        <v>444</v>
      </c>
      <c r="E369" s="77">
        <v>4223</v>
      </c>
      <c r="F369" s="52" t="s">
        <v>233</v>
      </c>
      <c r="G369" s="108">
        <v>10000</v>
      </c>
      <c r="H369" s="108">
        <v>20000</v>
      </c>
      <c r="I369" s="271">
        <v>20000</v>
      </c>
      <c r="J369" s="260" t="s">
        <v>74</v>
      </c>
    </row>
    <row r="370" spans="1:10" x14ac:dyDescent="0.25">
      <c r="A370" s="105" t="s">
        <v>139</v>
      </c>
      <c r="B370" s="106">
        <v>132</v>
      </c>
      <c r="C370" s="222" t="s">
        <v>61</v>
      </c>
      <c r="D370" s="31" t="s">
        <v>597</v>
      </c>
      <c r="E370" s="77">
        <v>4123</v>
      </c>
      <c r="F370" s="52" t="s">
        <v>237</v>
      </c>
      <c r="G370" s="108">
        <v>200000</v>
      </c>
      <c r="H370" s="108">
        <v>10000</v>
      </c>
      <c r="I370" s="271">
        <v>10000</v>
      </c>
      <c r="J370" s="260" t="s">
        <v>683</v>
      </c>
    </row>
    <row r="371" spans="1:10" x14ac:dyDescent="0.25">
      <c r="A371" s="105" t="s">
        <v>139</v>
      </c>
      <c r="B371" s="106">
        <v>133</v>
      </c>
      <c r="C371" s="89" t="s">
        <v>491</v>
      </c>
      <c r="D371" s="36" t="s">
        <v>701</v>
      </c>
      <c r="E371" s="84">
        <v>4511</v>
      </c>
      <c r="F371" s="52" t="s">
        <v>233</v>
      </c>
      <c r="G371" s="108">
        <v>0</v>
      </c>
      <c r="H371" s="108">
        <v>400000</v>
      </c>
      <c r="I371" s="271">
        <v>400000</v>
      </c>
      <c r="J371" s="260" t="s">
        <v>74</v>
      </c>
    </row>
    <row r="372" spans="1:10" ht="27" x14ac:dyDescent="0.25">
      <c r="A372" s="118" t="s">
        <v>139</v>
      </c>
      <c r="B372" s="119" t="s">
        <v>74</v>
      </c>
      <c r="C372" s="120" t="s">
        <v>731</v>
      </c>
      <c r="D372" s="88" t="s">
        <v>74</v>
      </c>
      <c r="E372" s="44" t="s">
        <v>74</v>
      </c>
      <c r="F372" s="62" t="s">
        <v>74</v>
      </c>
      <c r="G372" s="122">
        <f>SUM(G373:G375)</f>
        <v>30000</v>
      </c>
      <c r="H372" s="122">
        <f t="shared" ref="H372:I372" si="36">SUM(H373:H375)</f>
        <v>382000</v>
      </c>
      <c r="I372" s="270">
        <f t="shared" si="36"/>
        <v>382000</v>
      </c>
      <c r="J372" s="257" t="s">
        <v>276</v>
      </c>
    </row>
    <row r="373" spans="1:10" s="109" customFormat="1" x14ac:dyDescent="0.25">
      <c r="A373" s="105" t="s">
        <v>139</v>
      </c>
      <c r="B373" s="106">
        <v>134</v>
      </c>
      <c r="C373" s="98" t="s">
        <v>18</v>
      </c>
      <c r="D373" s="98" t="s">
        <v>734</v>
      </c>
      <c r="E373" s="107">
        <v>3221</v>
      </c>
      <c r="F373" s="85" t="s">
        <v>233</v>
      </c>
      <c r="G373" s="108">
        <v>20000</v>
      </c>
      <c r="H373" s="108">
        <v>186000</v>
      </c>
      <c r="I373" s="271">
        <v>186000</v>
      </c>
      <c r="J373" s="258" t="s">
        <v>94</v>
      </c>
    </row>
    <row r="374" spans="1:10" s="109" customFormat="1" x14ac:dyDescent="0.25">
      <c r="A374" s="105" t="s">
        <v>139</v>
      </c>
      <c r="B374" s="106">
        <v>135</v>
      </c>
      <c r="C374" s="98" t="s">
        <v>50</v>
      </c>
      <c r="D374" s="110" t="s">
        <v>733</v>
      </c>
      <c r="E374" s="107">
        <v>3222</v>
      </c>
      <c r="F374" s="85" t="s">
        <v>233</v>
      </c>
      <c r="G374" s="108">
        <v>1000</v>
      </c>
      <c r="H374" s="108">
        <v>4000</v>
      </c>
      <c r="I374" s="271">
        <v>4000</v>
      </c>
      <c r="J374" s="258" t="s">
        <v>94</v>
      </c>
    </row>
    <row r="375" spans="1:10" s="109" customFormat="1" x14ac:dyDescent="0.25">
      <c r="A375" s="105" t="s">
        <v>139</v>
      </c>
      <c r="B375" s="106">
        <v>136</v>
      </c>
      <c r="C375" s="98" t="s">
        <v>22</v>
      </c>
      <c r="D375" s="110" t="s">
        <v>732</v>
      </c>
      <c r="E375" s="107">
        <v>3227</v>
      </c>
      <c r="F375" s="85" t="s">
        <v>233</v>
      </c>
      <c r="G375" s="108">
        <v>9000</v>
      </c>
      <c r="H375" s="108">
        <v>192000</v>
      </c>
      <c r="I375" s="271">
        <v>192000</v>
      </c>
      <c r="J375" s="258" t="s">
        <v>94</v>
      </c>
    </row>
    <row r="376" spans="1:10" ht="67.5" x14ac:dyDescent="0.25">
      <c r="A376" s="118" t="s">
        <v>168</v>
      </c>
      <c r="B376" s="119" t="s">
        <v>74</v>
      </c>
      <c r="C376" s="120" t="s">
        <v>169</v>
      </c>
      <c r="D376" s="35" t="s">
        <v>74</v>
      </c>
      <c r="E376" s="44" t="s">
        <v>74</v>
      </c>
      <c r="F376" s="62" t="s">
        <v>74</v>
      </c>
      <c r="G376" s="122" t="s">
        <v>74</v>
      </c>
      <c r="H376" s="122" t="s">
        <v>74</v>
      </c>
      <c r="I376" s="270" t="s">
        <v>74</v>
      </c>
      <c r="J376" s="257" t="s">
        <v>74</v>
      </c>
    </row>
    <row r="377" spans="1:10" ht="40.5" x14ac:dyDescent="0.25">
      <c r="A377" s="118" t="s">
        <v>170</v>
      </c>
      <c r="B377" s="119" t="s">
        <v>74</v>
      </c>
      <c r="C377" s="120" t="s">
        <v>172</v>
      </c>
      <c r="D377" s="88" t="s">
        <v>74</v>
      </c>
      <c r="E377" s="44" t="s">
        <v>74</v>
      </c>
      <c r="F377" s="62" t="s">
        <v>74</v>
      </c>
      <c r="G377" s="122" t="s">
        <v>74</v>
      </c>
      <c r="H377" s="122" t="s">
        <v>74</v>
      </c>
      <c r="I377" s="270" t="s">
        <v>74</v>
      </c>
      <c r="J377" s="257" t="s">
        <v>74</v>
      </c>
    </row>
    <row r="378" spans="1:10" ht="40.5" x14ac:dyDescent="0.25">
      <c r="A378" s="118" t="s">
        <v>171</v>
      </c>
      <c r="B378" s="119" t="s">
        <v>74</v>
      </c>
      <c r="C378" s="120" t="s">
        <v>172</v>
      </c>
      <c r="D378" s="35" t="s">
        <v>74</v>
      </c>
      <c r="E378" s="44" t="s">
        <v>74</v>
      </c>
      <c r="F378" s="62" t="s">
        <v>74</v>
      </c>
      <c r="G378" s="122" t="s">
        <v>74</v>
      </c>
      <c r="H378" s="122" t="s">
        <v>74</v>
      </c>
      <c r="I378" s="270" t="s">
        <v>74</v>
      </c>
      <c r="J378" s="257" t="s">
        <v>74</v>
      </c>
    </row>
    <row r="379" spans="1:10" x14ac:dyDescent="0.25">
      <c r="A379" s="118" t="s">
        <v>171</v>
      </c>
      <c r="B379" s="119" t="s">
        <v>74</v>
      </c>
      <c r="C379" s="120" t="s">
        <v>288</v>
      </c>
      <c r="D379" s="35" t="s">
        <v>74</v>
      </c>
      <c r="E379" s="44" t="s">
        <v>74</v>
      </c>
      <c r="F379" s="62" t="s">
        <v>74</v>
      </c>
      <c r="G379" s="122">
        <f t="shared" ref="G379:I379" si="37">SUM(G380:G383)</f>
        <v>42000</v>
      </c>
      <c r="H379" s="122">
        <f t="shared" si="37"/>
        <v>70000</v>
      </c>
      <c r="I379" s="270">
        <f t="shared" si="37"/>
        <v>70000</v>
      </c>
      <c r="J379" s="257" t="s">
        <v>276</v>
      </c>
    </row>
    <row r="380" spans="1:10" x14ac:dyDescent="0.25">
      <c r="A380" s="105" t="s">
        <v>171</v>
      </c>
      <c r="B380" s="106">
        <v>1</v>
      </c>
      <c r="C380" s="110" t="s">
        <v>594</v>
      </c>
      <c r="D380" s="30" t="s">
        <v>764</v>
      </c>
      <c r="E380" s="77">
        <v>3294</v>
      </c>
      <c r="F380" s="52" t="s">
        <v>234</v>
      </c>
      <c r="G380" s="108">
        <v>17000</v>
      </c>
      <c r="H380" s="108">
        <v>15000</v>
      </c>
      <c r="I380" s="271">
        <v>15000</v>
      </c>
      <c r="J380" s="260" t="s">
        <v>94</v>
      </c>
    </row>
    <row r="381" spans="1:10" x14ac:dyDescent="0.25">
      <c r="A381" s="105" t="s">
        <v>171</v>
      </c>
      <c r="B381" s="106">
        <v>2</v>
      </c>
      <c r="C381" s="110" t="s">
        <v>141</v>
      </c>
      <c r="D381" s="31" t="s">
        <v>599</v>
      </c>
      <c r="E381" s="77">
        <v>3213</v>
      </c>
      <c r="F381" s="52" t="s">
        <v>234</v>
      </c>
      <c r="G381" s="108">
        <v>7000</v>
      </c>
      <c r="H381" s="108">
        <v>15000</v>
      </c>
      <c r="I381" s="271">
        <v>15000</v>
      </c>
      <c r="J381" s="260" t="s">
        <v>94</v>
      </c>
    </row>
    <row r="382" spans="1:10" x14ac:dyDescent="0.25">
      <c r="A382" s="105" t="s">
        <v>171</v>
      </c>
      <c r="B382" s="106">
        <v>3</v>
      </c>
      <c r="C382" s="110" t="s">
        <v>173</v>
      </c>
      <c r="D382" s="31" t="s">
        <v>96</v>
      </c>
      <c r="E382" s="77">
        <v>3241</v>
      </c>
      <c r="F382" s="52" t="s">
        <v>234</v>
      </c>
      <c r="G382" s="108">
        <v>9000</v>
      </c>
      <c r="H382" s="108">
        <v>18000</v>
      </c>
      <c r="I382" s="271">
        <v>18000</v>
      </c>
      <c r="J382" s="260" t="s">
        <v>94</v>
      </c>
    </row>
    <row r="383" spans="1:10" x14ac:dyDescent="0.25">
      <c r="A383" s="105" t="s">
        <v>171</v>
      </c>
      <c r="B383" s="106">
        <v>4</v>
      </c>
      <c r="C383" s="110" t="s">
        <v>174</v>
      </c>
      <c r="D383" s="31" t="s">
        <v>93</v>
      </c>
      <c r="E383" s="77">
        <v>3211</v>
      </c>
      <c r="F383" s="52" t="s">
        <v>234</v>
      </c>
      <c r="G383" s="108">
        <v>9000</v>
      </c>
      <c r="H383" s="108">
        <v>22000</v>
      </c>
      <c r="I383" s="271">
        <v>22000</v>
      </c>
      <c r="J383" s="260" t="s">
        <v>94</v>
      </c>
    </row>
    <row r="384" spans="1:10" ht="27" x14ac:dyDescent="0.25">
      <c r="A384" s="118" t="s">
        <v>171</v>
      </c>
      <c r="B384" s="119" t="s">
        <v>74</v>
      </c>
      <c r="C384" s="120" t="s">
        <v>175</v>
      </c>
      <c r="D384" s="35" t="s">
        <v>74</v>
      </c>
      <c r="E384" s="44" t="s">
        <v>74</v>
      </c>
      <c r="F384" s="62" t="s">
        <v>74</v>
      </c>
      <c r="G384" s="122">
        <f t="shared" ref="G384:I384" si="38">SUM(G385:G388)</f>
        <v>42000</v>
      </c>
      <c r="H384" s="122">
        <f t="shared" si="38"/>
        <v>42000</v>
      </c>
      <c r="I384" s="270">
        <f t="shared" si="38"/>
        <v>42000</v>
      </c>
      <c r="J384" s="257" t="s">
        <v>276</v>
      </c>
    </row>
    <row r="385" spans="1:10" x14ac:dyDescent="0.25">
      <c r="A385" s="105" t="s">
        <v>171</v>
      </c>
      <c r="B385" s="106">
        <v>5</v>
      </c>
      <c r="C385" s="110" t="s">
        <v>141</v>
      </c>
      <c r="D385" s="30" t="s">
        <v>141</v>
      </c>
      <c r="E385" s="77">
        <v>3213</v>
      </c>
      <c r="F385" s="52" t="s">
        <v>234</v>
      </c>
      <c r="G385" s="108">
        <v>2000</v>
      </c>
      <c r="H385" s="108">
        <v>2000</v>
      </c>
      <c r="I385" s="271">
        <v>2000</v>
      </c>
      <c r="J385" s="260" t="s">
        <v>94</v>
      </c>
    </row>
    <row r="386" spans="1:10" x14ac:dyDescent="0.25">
      <c r="A386" s="105" t="s">
        <v>171</v>
      </c>
      <c r="B386" s="106">
        <v>6</v>
      </c>
      <c r="C386" s="110" t="s">
        <v>32</v>
      </c>
      <c r="D386" s="31" t="s">
        <v>708</v>
      </c>
      <c r="E386" s="77">
        <v>3241</v>
      </c>
      <c r="F386" s="52" t="s">
        <v>234</v>
      </c>
      <c r="G386" s="108">
        <v>12000</v>
      </c>
      <c r="H386" s="108">
        <v>12000</v>
      </c>
      <c r="I386" s="271">
        <v>12000</v>
      </c>
      <c r="J386" s="260" t="s">
        <v>94</v>
      </c>
    </row>
    <row r="387" spans="1:10" x14ac:dyDescent="0.25">
      <c r="A387" s="105" t="s">
        <v>171</v>
      </c>
      <c r="B387" s="106">
        <v>7</v>
      </c>
      <c r="C387" s="110" t="s">
        <v>519</v>
      </c>
      <c r="D387" s="31" t="s">
        <v>709</v>
      </c>
      <c r="E387" s="77">
        <v>3211</v>
      </c>
      <c r="F387" s="52" t="s">
        <v>234</v>
      </c>
      <c r="G387" s="108">
        <v>25000</v>
      </c>
      <c r="H387" s="108">
        <v>25000</v>
      </c>
      <c r="I387" s="271">
        <v>25000</v>
      </c>
      <c r="J387" s="260" t="s">
        <v>94</v>
      </c>
    </row>
    <row r="388" spans="1:10" s="109" customFormat="1" ht="27" x14ac:dyDescent="0.25">
      <c r="A388" s="105" t="s">
        <v>171</v>
      </c>
      <c r="B388" s="106">
        <v>8</v>
      </c>
      <c r="C388" s="133" t="s">
        <v>600</v>
      </c>
      <c r="D388" s="98" t="s">
        <v>601</v>
      </c>
      <c r="E388" s="142">
        <v>3237</v>
      </c>
      <c r="F388" s="85" t="s">
        <v>234</v>
      </c>
      <c r="G388" s="108">
        <v>3000</v>
      </c>
      <c r="H388" s="108">
        <v>3000</v>
      </c>
      <c r="I388" s="271">
        <v>3000</v>
      </c>
      <c r="J388" s="258" t="s">
        <v>94</v>
      </c>
    </row>
    <row r="389" spans="1:10" ht="54" x14ac:dyDescent="0.25">
      <c r="A389" s="209" t="s">
        <v>176</v>
      </c>
      <c r="B389" s="119" t="s">
        <v>74</v>
      </c>
      <c r="C389" s="223" t="s">
        <v>177</v>
      </c>
      <c r="D389" s="88" t="s">
        <v>74</v>
      </c>
      <c r="E389" s="44" t="s">
        <v>74</v>
      </c>
      <c r="F389" s="62" t="s">
        <v>74</v>
      </c>
      <c r="G389" s="122" t="s">
        <v>74</v>
      </c>
      <c r="H389" s="122" t="s">
        <v>74</v>
      </c>
      <c r="I389" s="270" t="s">
        <v>74</v>
      </c>
      <c r="J389" s="257" t="s">
        <v>74</v>
      </c>
    </row>
    <row r="390" spans="1:10" ht="54" x14ac:dyDescent="0.25">
      <c r="A390" s="209" t="s">
        <v>178</v>
      </c>
      <c r="B390" s="119" t="s">
        <v>74</v>
      </c>
      <c r="C390" s="223" t="s">
        <v>177</v>
      </c>
      <c r="D390" s="88" t="s">
        <v>74</v>
      </c>
      <c r="E390" s="44" t="s">
        <v>74</v>
      </c>
      <c r="F390" s="62" t="s">
        <v>74</v>
      </c>
      <c r="G390" s="122">
        <f t="shared" ref="G390:I390" si="39">SUM(G391:G396)</f>
        <v>22000</v>
      </c>
      <c r="H390" s="122">
        <f t="shared" si="39"/>
        <v>22000</v>
      </c>
      <c r="I390" s="270">
        <f t="shared" si="39"/>
        <v>22000</v>
      </c>
      <c r="J390" s="257" t="s">
        <v>276</v>
      </c>
    </row>
    <row r="391" spans="1:10" s="109" customFormat="1" ht="27" x14ac:dyDescent="0.25">
      <c r="A391" s="125" t="s">
        <v>178</v>
      </c>
      <c r="B391" s="106">
        <v>1</v>
      </c>
      <c r="C391" s="110" t="s">
        <v>519</v>
      </c>
      <c r="D391" s="98" t="s">
        <v>712</v>
      </c>
      <c r="E391" s="107">
        <v>3211</v>
      </c>
      <c r="F391" s="85" t="s">
        <v>234</v>
      </c>
      <c r="G391" s="169">
        <v>1000</v>
      </c>
      <c r="H391" s="169">
        <v>1000</v>
      </c>
      <c r="I391" s="282">
        <v>1000</v>
      </c>
      <c r="J391" s="258" t="s">
        <v>94</v>
      </c>
    </row>
    <row r="392" spans="1:10" s="109" customFormat="1" ht="27" x14ac:dyDescent="0.25">
      <c r="A392" s="125" t="s">
        <v>178</v>
      </c>
      <c r="B392" s="106">
        <v>2</v>
      </c>
      <c r="C392" s="110" t="s">
        <v>32</v>
      </c>
      <c r="D392" s="98" t="s">
        <v>713</v>
      </c>
      <c r="E392" s="107">
        <v>3241</v>
      </c>
      <c r="F392" s="85" t="s">
        <v>234</v>
      </c>
      <c r="G392" s="169">
        <v>2000</v>
      </c>
      <c r="H392" s="169">
        <v>2000</v>
      </c>
      <c r="I392" s="282">
        <v>2000</v>
      </c>
      <c r="J392" s="258" t="s">
        <v>94</v>
      </c>
    </row>
    <row r="393" spans="1:10" s="109" customFormat="1" ht="27" x14ac:dyDescent="0.25">
      <c r="A393" s="125" t="s">
        <v>178</v>
      </c>
      <c r="B393" s="106">
        <v>3</v>
      </c>
      <c r="C393" s="110" t="s">
        <v>519</v>
      </c>
      <c r="D393" s="110" t="s">
        <v>711</v>
      </c>
      <c r="E393" s="107">
        <v>3211</v>
      </c>
      <c r="F393" s="85" t="s">
        <v>234</v>
      </c>
      <c r="G393" s="108">
        <v>1000</v>
      </c>
      <c r="H393" s="108">
        <v>1000</v>
      </c>
      <c r="I393" s="271">
        <v>1000</v>
      </c>
      <c r="J393" s="258" t="s">
        <v>94</v>
      </c>
    </row>
    <row r="394" spans="1:10" s="109" customFormat="1" ht="27" x14ac:dyDescent="0.25">
      <c r="A394" s="125" t="s">
        <v>178</v>
      </c>
      <c r="B394" s="106">
        <v>4</v>
      </c>
      <c r="C394" s="110" t="s">
        <v>32</v>
      </c>
      <c r="D394" s="110" t="s">
        <v>602</v>
      </c>
      <c r="E394" s="107">
        <v>3241</v>
      </c>
      <c r="F394" s="85" t="s">
        <v>234</v>
      </c>
      <c r="G394" s="108">
        <v>2000</v>
      </c>
      <c r="H394" s="108">
        <v>2000</v>
      </c>
      <c r="I394" s="271">
        <v>2000</v>
      </c>
      <c r="J394" s="258" t="s">
        <v>94</v>
      </c>
    </row>
    <row r="395" spans="1:10" s="109" customFormat="1" ht="27" x14ac:dyDescent="0.25">
      <c r="A395" s="125" t="s">
        <v>178</v>
      </c>
      <c r="B395" s="106">
        <v>5</v>
      </c>
      <c r="C395" s="110" t="s">
        <v>35</v>
      </c>
      <c r="D395" s="110" t="s">
        <v>74</v>
      </c>
      <c r="E395" s="107">
        <v>3293</v>
      </c>
      <c r="F395" s="85" t="s">
        <v>234</v>
      </c>
      <c r="G395" s="108">
        <v>10000</v>
      </c>
      <c r="H395" s="108">
        <v>10000</v>
      </c>
      <c r="I395" s="271">
        <v>10000</v>
      </c>
      <c r="J395" s="258" t="s">
        <v>94</v>
      </c>
    </row>
    <row r="396" spans="1:10" s="109" customFormat="1" ht="27" x14ac:dyDescent="0.25">
      <c r="A396" s="125" t="s">
        <v>178</v>
      </c>
      <c r="B396" s="106">
        <v>6</v>
      </c>
      <c r="C396" s="115" t="s">
        <v>466</v>
      </c>
      <c r="D396" s="110" t="s">
        <v>74</v>
      </c>
      <c r="E396" s="107">
        <v>3291</v>
      </c>
      <c r="F396" s="85" t="s">
        <v>234</v>
      </c>
      <c r="G396" s="108">
        <v>6000</v>
      </c>
      <c r="H396" s="108">
        <v>6000</v>
      </c>
      <c r="I396" s="271">
        <v>6000</v>
      </c>
      <c r="J396" s="258" t="s">
        <v>94</v>
      </c>
    </row>
    <row r="397" spans="1:10" ht="27" x14ac:dyDescent="0.25">
      <c r="A397" s="210" t="s">
        <v>179</v>
      </c>
      <c r="B397" s="119" t="s">
        <v>74</v>
      </c>
      <c r="C397" s="221" t="s">
        <v>180</v>
      </c>
      <c r="D397" s="35" t="s">
        <v>74</v>
      </c>
      <c r="E397" s="44" t="s">
        <v>74</v>
      </c>
      <c r="F397" s="62" t="s">
        <v>74</v>
      </c>
      <c r="G397" s="122" t="s">
        <v>74</v>
      </c>
      <c r="H397" s="122" t="s">
        <v>74</v>
      </c>
      <c r="I397" s="270" t="s">
        <v>74</v>
      </c>
      <c r="J397" s="257" t="s">
        <v>74</v>
      </c>
    </row>
    <row r="398" spans="1:10" x14ac:dyDescent="0.25">
      <c r="A398" s="210" t="s">
        <v>181</v>
      </c>
      <c r="B398" s="119" t="s">
        <v>74</v>
      </c>
      <c r="C398" s="221" t="s">
        <v>182</v>
      </c>
      <c r="D398" s="35" t="s">
        <v>74</v>
      </c>
      <c r="E398" s="44" t="s">
        <v>74</v>
      </c>
      <c r="F398" s="62" t="s">
        <v>74</v>
      </c>
      <c r="G398" s="122" t="s">
        <v>74</v>
      </c>
      <c r="H398" s="122" t="s">
        <v>74</v>
      </c>
      <c r="I398" s="270" t="s">
        <v>74</v>
      </c>
      <c r="J398" s="257" t="s">
        <v>74</v>
      </c>
    </row>
    <row r="399" spans="1:10" ht="27" x14ac:dyDescent="0.25">
      <c r="A399" s="210" t="s">
        <v>183</v>
      </c>
      <c r="B399" s="119" t="s">
        <v>74</v>
      </c>
      <c r="C399" s="221" t="s">
        <v>460</v>
      </c>
      <c r="D399" s="35" t="s">
        <v>74</v>
      </c>
      <c r="E399" s="44" t="s">
        <v>74</v>
      </c>
      <c r="F399" s="62" t="s">
        <v>74</v>
      </c>
      <c r="G399" s="239">
        <f t="shared" ref="G399:I399" si="40">SUM(G400:G402)</f>
        <v>450000</v>
      </c>
      <c r="H399" s="239">
        <f t="shared" si="40"/>
        <v>515000</v>
      </c>
      <c r="I399" s="283">
        <f t="shared" si="40"/>
        <v>515000</v>
      </c>
      <c r="J399" s="257" t="s">
        <v>276</v>
      </c>
    </row>
    <row r="400" spans="1:10" s="109" customFormat="1" ht="27" x14ac:dyDescent="0.25">
      <c r="A400" s="125" t="s">
        <v>183</v>
      </c>
      <c r="B400" s="106">
        <v>1</v>
      </c>
      <c r="C400" s="89" t="s">
        <v>31</v>
      </c>
      <c r="D400" s="171" t="s">
        <v>749</v>
      </c>
      <c r="E400" s="107">
        <v>3239</v>
      </c>
      <c r="F400" s="85" t="s">
        <v>236</v>
      </c>
      <c r="G400" s="126">
        <v>200000</v>
      </c>
      <c r="H400" s="126">
        <v>250000</v>
      </c>
      <c r="I400" s="281">
        <v>250000</v>
      </c>
      <c r="J400" s="258" t="s">
        <v>184</v>
      </c>
    </row>
    <row r="401" spans="1:10" s="109" customFormat="1" ht="27" x14ac:dyDescent="0.25">
      <c r="A401" s="125" t="s">
        <v>183</v>
      </c>
      <c r="B401" s="106">
        <v>2</v>
      </c>
      <c r="C401" s="98" t="s">
        <v>29</v>
      </c>
      <c r="D401" s="98" t="s">
        <v>603</v>
      </c>
      <c r="E401" s="107">
        <v>3237</v>
      </c>
      <c r="F401" s="85" t="s">
        <v>236</v>
      </c>
      <c r="G401" s="126">
        <v>120000</v>
      </c>
      <c r="H401" s="126">
        <v>135000</v>
      </c>
      <c r="I401" s="281">
        <v>135000</v>
      </c>
      <c r="J401" s="258" t="s">
        <v>184</v>
      </c>
    </row>
    <row r="402" spans="1:10" s="109" customFormat="1" ht="27" x14ac:dyDescent="0.25">
      <c r="A402" s="125" t="s">
        <v>183</v>
      </c>
      <c r="B402" s="106">
        <v>3</v>
      </c>
      <c r="C402" s="98" t="s">
        <v>23</v>
      </c>
      <c r="D402" s="98" t="s">
        <v>604</v>
      </c>
      <c r="E402" s="107">
        <v>3231</v>
      </c>
      <c r="F402" s="85" t="s">
        <v>236</v>
      </c>
      <c r="G402" s="126">
        <v>130000</v>
      </c>
      <c r="H402" s="126">
        <v>130000</v>
      </c>
      <c r="I402" s="281">
        <v>130000</v>
      </c>
      <c r="J402" s="258" t="s">
        <v>184</v>
      </c>
    </row>
    <row r="403" spans="1:10" ht="27" x14ac:dyDescent="0.25">
      <c r="A403" s="210" t="s">
        <v>185</v>
      </c>
      <c r="B403" s="119" t="s">
        <v>74</v>
      </c>
      <c r="C403" s="120" t="s">
        <v>186</v>
      </c>
      <c r="D403" s="35" t="s">
        <v>74</v>
      </c>
      <c r="E403" s="44" t="s">
        <v>74</v>
      </c>
      <c r="F403" s="62" t="s">
        <v>74</v>
      </c>
      <c r="G403" s="239">
        <f t="shared" ref="G403:I403" si="41">SUM(G404:G410)</f>
        <v>42000</v>
      </c>
      <c r="H403" s="239">
        <f t="shared" si="41"/>
        <v>51000</v>
      </c>
      <c r="I403" s="283">
        <f t="shared" si="41"/>
        <v>42000</v>
      </c>
      <c r="J403" s="257" t="s">
        <v>276</v>
      </c>
    </row>
    <row r="404" spans="1:10" s="109" customFormat="1" ht="27" x14ac:dyDescent="0.25">
      <c r="A404" s="125" t="s">
        <v>185</v>
      </c>
      <c r="B404" s="106">
        <v>1</v>
      </c>
      <c r="C404" s="110" t="s">
        <v>25</v>
      </c>
      <c r="D404" s="98" t="s">
        <v>605</v>
      </c>
      <c r="E404" s="107">
        <v>3233</v>
      </c>
      <c r="F404" s="85" t="s">
        <v>236</v>
      </c>
      <c r="G404" s="168">
        <v>35000</v>
      </c>
      <c r="H404" s="168">
        <v>35000</v>
      </c>
      <c r="I404" s="279">
        <v>35000</v>
      </c>
      <c r="J404" s="258" t="s">
        <v>184</v>
      </c>
    </row>
    <row r="405" spans="1:10" s="109" customFormat="1" ht="27" x14ac:dyDescent="0.25">
      <c r="A405" s="127" t="s">
        <v>185</v>
      </c>
      <c r="B405" s="106">
        <v>2</v>
      </c>
      <c r="C405" s="110" t="s">
        <v>519</v>
      </c>
      <c r="D405" s="89" t="s">
        <v>187</v>
      </c>
      <c r="E405" s="107">
        <v>3211</v>
      </c>
      <c r="F405" s="85" t="s">
        <v>236</v>
      </c>
      <c r="G405" s="168">
        <v>1000</v>
      </c>
      <c r="H405" s="168">
        <v>1000</v>
      </c>
      <c r="I405" s="279">
        <v>1000</v>
      </c>
      <c r="J405" s="258" t="s">
        <v>184</v>
      </c>
    </row>
    <row r="406" spans="1:10" s="109" customFormat="1" ht="27" x14ac:dyDescent="0.25">
      <c r="A406" s="127" t="s">
        <v>185</v>
      </c>
      <c r="B406" s="106">
        <v>3</v>
      </c>
      <c r="C406" s="89" t="s">
        <v>25</v>
      </c>
      <c r="D406" s="89" t="s">
        <v>606</v>
      </c>
      <c r="E406" s="107">
        <v>3233</v>
      </c>
      <c r="F406" s="85" t="s">
        <v>236</v>
      </c>
      <c r="G406" s="168">
        <v>1000</v>
      </c>
      <c r="H406" s="168">
        <v>0</v>
      </c>
      <c r="I406" s="279">
        <v>1000</v>
      </c>
      <c r="J406" s="258" t="s">
        <v>184</v>
      </c>
    </row>
    <row r="407" spans="1:10" s="109" customFormat="1" ht="27" x14ac:dyDescent="0.25">
      <c r="A407" s="127" t="s">
        <v>185</v>
      </c>
      <c r="B407" s="106">
        <v>4</v>
      </c>
      <c r="C407" s="110" t="s">
        <v>27</v>
      </c>
      <c r="D407" s="89" t="s">
        <v>607</v>
      </c>
      <c r="E407" s="107">
        <v>3235</v>
      </c>
      <c r="F407" s="85" t="s">
        <v>236</v>
      </c>
      <c r="G407" s="168">
        <v>1000</v>
      </c>
      <c r="H407" s="168">
        <v>0</v>
      </c>
      <c r="I407" s="279">
        <v>1000</v>
      </c>
      <c r="J407" s="258" t="s">
        <v>184</v>
      </c>
    </row>
    <row r="408" spans="1:10" s="109" customFormat="1" ht="27" x14ac:dyDescent="0.25">
      <c r="A408" s="127" t="s">
        <v>185</v>
      </c>
      <c r="B408" s="106">
        <v>5</v>
      </c>
      <c r="C408" s="89" t="s">
        <v>29</v>
      </c>
      <c r="D408" s="89" t="s">
        <v>608</v>
      </c>
      <c r="E408" s="107">
        <v>3237</v>
      </c>
      <c r="F408" s="85" t="s">
        <v>236</v>
      </c>
      <c r="G408" s="168">
        <v>1000</v>
      </c>
      <c r="H408" s="168">
        <v>0</v>
      </c>
      <c r="I408" s="279">
        <v>1000</v>
      </c>
      <c r="J408" s="258" t="s">
        <v>184</v>
      </c>
    </row>
    <row r="409" spans="1:10" s="109" customFormat="1" ht="27" x14ac:dyDescent="0.25">
      <c r="A409" s="127" t="s">
        <v>185</v>
      </c>
      <c r="B409" s="106">
        <v>6</v>
      </c>
      <c r="C409" s="89" t="s">
        <v>35</v>
      </c>
      <c r="D409" s="89" t="s">
        <v>609</v>
      </c>
      <c r="E409" s="107">
        <v>3293</v>
      </c>
      <c r="F409" s="85" t="s">
        <v>236</v>
      </c>
      <c r="G409" s="168">
        <v>3000</v>
      </c>
      <c r="H409" s="168">
        <v>0</v>
      </c>
      <c r="I409" s="279">
        <v>3000</v>
      </c>
      <c r="J409" s="258" t="s">
        <v>184</v>
      </c>
    </row>
    <row r="410" spans="1:10" s="109" customFormat="1" ht="27" x14ac:dyDescent="0.25">
      <c r="A410" s="127" t="s">
        <v>185</v>
      </c>
      <c r="B410" s="106">
        <v>7</v>
      </c>
      <c r="C410" s="89" t="s">
        <v>43</v>
      </c>
      <c r="D410" s="89" t="s">
        <v>475</v>
      </c>
      <c r="E410" s="107">
        <v>4221</v>
      </c>
      <c r="F410" s="85" t="s">
        <v>236</v>
      </c>
      <c r="G410" s="168">
        <v>0</v>
      </c>
      <c r="H410" s="168">
        <v>15000</v>
      </c>
      <c r="I410" s="279">
        <v>0</v>
      </c>
      <c r="J410" s="258" t="s">
        <v>184</v>
      </c>
    </row>
    <row r="411" spans="1:10" ht="27" x14ac:dyDescent="0.25">
      <c r="A411" s="209" t="s">
        <v>188</v>
      </c>
      <c r="B411" s="119" t="s">
        <v>74</v>
      </c>
      <c r="C411" s="120" t="s">
        <v>189</v>
      </c>
      <c r="D411" s="68" t="s">
        <v>74</v>
      </c>
      <c r="E411" s="44" t="s">
        <v>74</v>
      </c>
      <c r="F411" s="62" t="s">
        <v>74</v>
      </c>
      <c r="G411" s="122">
        <f>SUM(G412:G424)</f>
        <v>150500</v>
      </c>
      <c r="H411" s="122">
        <f>SUM(H412:H424)</f>
        <v>130500</v>
      </c>
      <c r="I411" s="270">
        <f>SUM(I412:I424)</f>
        <v>130500</v>
      </c>
      <c r="J411" s="257" t="s">
        <v>276</v>
      </c>
    </row>
    <row r="412" spans="1:10" s="109" customFormat="1" ht="27" x14ac:dyDescent="0.25">
      <c r="A412" s="127" t="s">
        <v>188</v>
      </c>
      <c r="B412" s="106">
        <v>1</v>
      </c>
      <c r="C412" s="110" t="s">
        <v>25</v>
      </c>
      <c r="D412" s="89" t="s">
        <v>610</v>
      </c>
      <c r="E412" s="107">
        <v>3233</v>
      </c>
      <c r="F412" s="85" t="s">
        <v>236</v>
      </c>
      <c r="G412" s="116">
        <v>40000</v>
      </c>
      <c r="H412" s="116">
        <v>20000</v>
      </c>
      <c r="I412" s="280">
        <v>20000</v>
      </c>
      <c r="J412" s="258" t="s">
        <v>184</v>
      </c>
    </row>
    <row r="413" spans="1:10" s="109" customFormat="1" ht="43.5" customHeight="1" x14ac:dyDescent="0.25">
      <c r="A413" s="127" t="s">
        <v>188</v>
      </c>
      <c r="B413" s="106">
        <v>2</v>
      </c>
      <c r="C413" s="110" t="s">
        <v>27</v>
      </c>
      <c r="D413" s="89" t="s">
        <v>611</v>
      </c>
      <c r="E413" s="107">
        <v>3235</v>
      </c>
      <c r="F413" s="85" t="s">
        <v>236</v>
      </c>
      <c r="G413" s="108">
        <v>25000</v>
      </c>
      <c r="H413" s="108">
        <v>25000</v>
      </c>
      <c r="I413" s="271">
        <v>25000</v>
      </c>
      <c r="J413" s="258" t="s">
        <v>184</v>
      </c>
    </row>
    <row r="414" spans="1:10" s="109" customFormat="1" ht="27" x14ac:dyDescent="0.25">
      <c r="A414" s="127" t="s">
        <v>188</v>
      </c>
      <c r="B414" s="106">
        <v>3</v>
      </c>
      <c r="C414" s="110" t="s">
        <v>31</v>
      </c>
      <c r="D414" s="110" t="s">
        <v>750</v>
      </c>
      <c r="E414" s="124">
        <v>3239</v>
      </c>
      <c r="F414" s="85" t="s">
        <v>236</v>
      </c>
      <c r="G414" s="108">
        <v>2000</v>
      </c>
      <c r="H414" s="108">
        <v>2000</v>
      </c>
      <c r="I414" s="271">
        <v>2000</v>
      </c>
      <c r="J414" s="258" t="s">
        <v>184</v>
      </c>
    </row>
    <row r="415" spans="1:10" s="109" customFormat="1" ht="27" x14ac:dyDescent="0.25">
      <c r="A415" s="127" t="s">
        <v>188</v>
      </c>
      <c r="B415" s="106">
        <v>4</v>
      </c>
      <c r="C415" s="110" t="s">
        <v>27</v>
      </c>
      <c r="D415" s="98" t="s">
        <v>684</v>
      </c>
      <c r="E415" s="107">
        <v>3235</v>
      </c>
      <c r="F415" s="85" t="s">
        <v>236</v>
      </c>
      <c r="G415" s="108">
        <v>30000</v>
      </c>
      <c r="H415" s="108">
        <v>30000</v>
      </c>
      <c r="I415" s="271">
        <v>30000</v>
      </c>
      <c r="J415" s="258" t="s">
        <v>184</v>
      </c>
    </row>
    <row r="416" spans="1:10" s="109" customFormat="1" ht="27" x14ac:dyDescent="0.25">
      <c r="A416" s="127" t="s">
        <v>188</v>
      </c>
      <c r="B416" s="106">
        <v>5</v>
      </c>
      <c r="C416" s="115" t="s">
        <v>31</v>
      </c>
      <c r="D416" s="89" t="s">
        <v>685</v>
      </c>
      <c r="E416" s="107">
        <v>3239</v>
      </c>
      <c r="F416" s="85" t="s">
        <v>236</v>
      </c>
      <c r="G416" s="108">
        <v>2000</v>
      </c>
      <c r="H416" s="108">
        <v>2000</v>
      </c>
      <c r="I416" s="271">
        <v>2000</v>
      </c>
      <c r="J416" s="258" t="s">
        <v>184</v>
      </c>
    </row>
    <row r="417" spans="1:10" s="109" customFormat="1" ht="36" customHeight="1" x14ac:dyDescent="0.25">
      <c r="A417" s="127" t="s">
        <v>188</v>
      </c>
      <c r="B417" s="106">
        <v>6</v>
      </c>
      <c r="C417" s="115" t="s">
        <v>31</v>
      </c>
      <c r="D417" s="98" t="s">
        <v>612</v>
      </c>
      <c r="E417" s="107">
        <v>3239</v>
      </c>
      <c r="F417" s="85" t="s">
        <v>236</v>
      </c>
      <c r="G417" s="108">
        <v>7000</v>
      </c>
      <c r="H417" s="108">
        <v>7000</v>
      </c>
      <c r="I417" s="271">
        <v>7000</v>
      </c>
      <c r="J417" s="258" t="s">
        <v>184</v>
      </c>
    </row>
    <row r="418" spans="1:10" s="109" customFormat="1" ht="27" x14ac:dyDescent="0.25">
      <c r="A418" s="127" t="s">
        <v>188</v>
      </c>
      <c r="B418" s="106">
        <v>7</v>
      </c>
      <c r="C418" s="110" t="s">
        <v>27</v>
      </c>
      <c r="D418" s="98" t="s">
        <v>686</v>
      </c>
      <c r="E418" s="107">
        <v>3235</v>
      </c>
      <c r="F418" s="85" t="s">
        <v>236</v>
      </c>
      <c r="G418" s="108">
        <v>20000</v>
      </c>
      <c r="H418" s="108">
        <v>20000</v>
      </c>
      <c r="I418" s="271">
        <v>20000</v>
      </c>
      <c r="J418" s="258" t="s">
        <v>184</v>
      </c>
    </row>
    <row r="419" spans="1:10" s="109" customFormat="1" ht="27" x14ac:dyDescent="0.25">
      <c r="A419" s="127" t="s">
        <v>188</v>
      </c>
      <c r="B419" s="106">
        <v>8</v>
      </c>
      <c r="C419" s="115" t="s">
        <v>31</v>
      </c>
      <c r="D419" s="89" t="s">
        <v>719</v>
      </c>
      <c r="E419" s="107">
        <v>3239</v>
      </c>
      <c r="F419" s="85" t="s">
        <v>236</v>
      </c>
      <c r="G419" s="108">
        <v>2000</v>
      </c>
      <c r="H419" s="108">
        <v>2000</v>
      </c>
      <c r="I419" s="271">
        <v>2000</v>
      </c>
      <c r="J419" s="258" t="s">
        <v>184</v>
      </c>
    </row>
    <row r="420" spans="1:10" s="109" customFormat="1" ht="27" x14ac:dyDescent="0.25">
      <c r="A420" s="127" t="s">
        <v>188</v>
      </c>
      <c r="B420" s="106">
        <v>9</v>
      </c>
      <c r="C420" s="115" t="s">
        <v>31</v>
      </c>
      <c r="D420" s="89" t="s">
        <v>613</v>
      </c>
      <c r="E420" s="107">
        <v>3239</v>
      </c>
      <c r="F420" s="85" t="s">
        <v>236</v>
      </c>
      <c r="G420" s="108">
        <v>10000</v>
      </c>
      <c r="H420" s="108">
        <v>10000</v>
      </c>
      <c r="I420" s="271">
        <v>10000</v>
      </c>
      <c r="J420" s="258" t="s">
        <v>184</v>
      </c>
    </row>
    <row r="421" spans="1:10" s="109" customFormat="1" ht="27" x14ac:dyDescent="0.25">
      <c r="A421" s="127" t="s">
        <v>188</v>
      </c>
      <c r="B421" s="106">
        <v>10</v>
      </c>
      <c r="C421" s="115" t="s">
        <v>31</v>
      </c>
      <c r="D421" s="89" t="s">
        <v>614</v>
      </c>
      <c r="E421" s="107">
        <v>3239</v>
      </c>
      <c r="F421" s="85" t="s">
        <v>236</v>
      </c>
      <c r="G421" s="108">
        <v>4500</v>
      </c>
      <c r="H421" s="108">
        <v>4500</v>
      </c>
      <c r="I421" s="271">
        <v>4500</v>
      </c>
      <c r="J421" s="258" t="s">
        <v>184</v>
      </c>
    </row>
    <row r="422" spans="1:10" s="109" customFormat="1" ht="27" x14ac:dyDescent="0.25">
      <c r="A422" s="127" t="s">
        <v>188</v>
      </c>
      <c r="B422" s="106">
        <v>11</v>
      </c>
      <c r="C422" s="89" t="s">
        <v>29</v>
      </c>
      <c r="D422" s="98" t="s">
        <v>615</v>
      </c>
      <c r="E422" s="107">
        <v>3237</v>
      </c>
      <c r="F422" s="85" t="s">
        <v>236</v>
      </c>
      <c r="G422" s="108">
        <v>500</v>
      </c>
      <c r="H422" s="108">
        <v>500</v>
      </c>
      <c r="I422" s="271">
        <v>500</v>
      </c>
      <c r="J422" s="258" t="s">
        <v>184</v>
      </c>
    </row>
    <row r="423" spans="1:10" s="109" customFormat="1" ht="27" x14ac:dyDescent="0.25">
      <c r="A423" s="127" t="s">
        <v>188</v>
      </c>
      <c r="B423" s="106">
        <v>12</v>
      </c>
      <c r="C423" s="110" t="s">
        <v>32</v>
      </c>
      <c r="D423" s="89" t="s">
        <v>616</v>
      </c>
      <c r="E423" s="107">
        <v>3241</v>
      </c>
      <c r="F423" s="85" t="s">
        <v>236</v>
      </c>
      <c r="G423" s="108">
        <v>500</v>
      </c>
      <c r="H423" s="108">
        <v>500</v>
      </c>
      <c r="I423" s="271">
        <v>500</v>
      </c>
      <c r="J423" s="258" t="s">
        <v>184</v>
      </c>
    </row>
    <row r="424" spans="1:10" s="109" customFormat="1" ht="27" x14ac:dyDescent="0.25">
      <c r="A424" s="127" t="s">
        <v>188</v>
      </c>
      <c r="B424" s="106">
        <v>13</v>
      </c>
      <c r="C424" s="110" t="s">
        <v>51</v>
      </c>
      <c r="D424" s="89" t="s">
        <v>617</v>
      </c>
      <c r="E424" s="107">
        <v>3811</v>
      </c>
      <c r="F424" s="85" t="s">
        <v>236</v>
      </c>
      <c r="G424" s="108">
        <v>7000</v>
      </c>
      <c r="H424" s="108">
        <v>7000</v>
      </c>
      <c r="I424" s="271">
        <v>7000</v>
      </c>
      <c r="J424" s="258" t="s">
        <v>184</v>
      </c>
    </row>
    <row r="425" spans="1:10" ht="27" x14ac:dyDescent="0.25">
      <c r="A425" s="209" t="s">
        <v>188</v>
      </c>
      <c r="B425" s="119" t="s">
        <v>74</v>
      </c>
      <c r="C425" s="120" t="s">
        <v>771</v>
      </c>
      <c r="D425" s="68" t="s">
        <v>74</v>
      </c>
      <c r="E425" s="44" t="s">
        <v>74</v>
      </c>
      <c r="F425" s="62" t="s">
        <v>74</v>
      </c>
      <c r="G425" s="122">
        <f>SUM(G426:G434)</f>
        <v>102500</v>
      </c>
      <c r="H425" s="122">
        <f>SUM(H426:H434)</f>
        <v>0</v>
      </c>
      <c r="I425" s="270">
        <f>SUM(I426:I434)</f>
        <v>0</v>
      </c>
      <c r="J425" s="257" t="s">
        <v>276</v>
      </c>
    </row>
    <row r="426" spans="1:10" s="109" customFormat="1" ht="26.25" customHeight="1" x14ac:dyDescent="0.25">
      <c r="A426" s="128" t="s">
        <v>188</v>
      </c>
      <c r="B426" s="106">
        <v>14</v>
      </c>
      <c r="C426" s="115" t="s">
        <v>31</v>
      </c>
      <c r="D426" s="141" t="s">
        <v>772</v>
      </c>
      <c r="E426" s="131">
        <v>3239</v>
      </c>
      <c r="F426" s="85" t="s">
        <v>236</v>
      </c>
      <c r="G426" s="116">
        <v>50000</v>
      </c>
      <c r="H426" s="116">
        <v>0</v>
      </c>
      <c r="I426" s="280">
        <v>0</v>
      </c>
      <c r="J426" s="258" t="s">
        <v>184</v>
      </c>
    </row>
    <row r="427" spans="1:10" s="109" customFormat="1" ht="26.25" customHeight="1" x14ac:dyDescent="0.25">
      <c r="A427" s="128" t="s">
        <v>188</v>
      </c>
      <c r="B427" s="106">
        <v>15</v>
      </c>
      <c r="C427" s="141" t="s">
        <v>18</v>
      </c>
      <c r="D427" s="141" t="s">
        <v>753</v>
      </c>
      <c r="E427" s="131">
        <v>3221</v>
      </c>
      <c r="F427" s="85" t="s">
        <v>236</v>
      </c>
      <c r="G427" s="116">
        <v>15000</v>
      </c>
      <c r="H427" s="116">
        <v>0</v>
      </c>
      <c r="I427" s="280">
        <v>0</v>
      </c>
      <c r="J427" s="258" t="s">
        <v>184</v>
      </c>
    </row>
    <row r="428" spans="1:10" s="109" customFormat="1" ht="26.25" customHeight="1" x14ac:dyDescent="0.25">
      <c r="A428" s="128" t="s">
        <v>188</v>
      </c>
      <c r="B428" s="106">
        <v>16</v>
      </c>
      <c r="C428" s="141" t="s">
        <v>27</v>
      </c>
      <c r="D428" s="141" t="s">
        <v>754</v>
      </c>
      <c r="E428" s="131">
        <v>3235</v>
      </c>
      <c r="F428" s="85" t="s">
        <v>236</v>
      </c>
      <c r="G428" s="116">
        <v>12000</v>
      </c>
      <c r="H428" s="116">
        <v>0</v>
      </c>
      <c r="I428" s="280">
        <v>0</v>
      </c>
      <c r="J428" s="258" t="s">
        <v>184</v>
      </c>
    </row>
    <row r="429" spans="1:10" s="109" customFormat="1" ht="26.25" customHeight="1" x14ac:dyDescent="0.25">
      <c r="A429" s="128" t="s">
        <v>188</v>
      </c>
      <c r="B429" s="106">
        <v>17</v>
      </c>
      <c r="C429" s="141" t="s">
        <v>27</v>
      </c>
      <c r="D429" s="141" t="s">
        <v>755</v>
      </c>
      <c r="E429" s="131">
        <v>3235</v>
      </c>
      <c r="F429" s="85" t="s">
        <v>236</v>
      </c>
      <c r="G429" s="116">
        <v>1500</v>
      </c>
      <c r="H429" s="116">
        <v>0</v>
      </c>
      <c r="I429" s="280">
        <v>0</v>
      </c>
      <c r="J429" s="258" t="s">
        <v>184</v>
      </c>
    </row>
    <row r="430" spans="1:10" s="109" customFormat="1" ht="26.25" customHeight="1" x14ac:dyDescent="0.25">
      <c r="A430" s="128" t="s">
        <v>188</v>
      </c>
      <c r="B430" s="106">
        <v>18</v>
      </c>
      <c r="C430" s="141" t="s">
        <v>26</v>
      </c>
      <c r="D430" s="141" t="s">
        <v>756</v>
      </c>
      <c r="E430" s="131">
        <v>3234</v>
      </c>
      <c r="F430" s="85" t="s">
        <v>236</v>
      </c>
      <c r="G430" s="116">
        <v>3000</v>
      </c>
      <c r="H430" s="116">
        <v>0</v>
      </c>
      <c r="I430" s="280">
        <v>0</v>
      </c>
      <c r="J430" s="258" t="s">
        <v>184</v>
      </c>
    </row>
    <row r="431" spans="1:10" s="109" customFormat="1" ht="26.25" customHeight="1" x14ac:dyDescent="0.25">
      <c r="A431" s="128" t="s">
        <v>188</v>
      </c>
      <c r="B431" s="106">
        <v>19</v>
      </c>
      <c r="C431" s="141" t="s">
        <v>19</v>
      </c>
      <c r="D431" s="141" t="s">
        <v>19</v>
      </c>
      <c r="E431" s="131">
        <v>3223</v>
      </c>
      <c r="F431" s="85" t="s">
        <v>236</v>
      </c>
      <c r="G431" s="116">
        <v>2000</v>
      </c>
      <c r="H431" s="116">
        <v>0</v>
      </c>
      <c r="I431" s="280">
        <v>0</v>
      </c>
      <c r="J431" s="258" t="s">
        <v>184</v>
      </c>
    </row>
    <row r="432" spans="1:10" s="109" customFormat="1" ht="26.25" customHeight="1" x14ac:dyDescent="0.25">
      <c r="A432" s="128" t="s">
        <v>188</v>
      </c>
      <c r="B432" s="106">
        <v>20</v>
      </c>
      <c r="C432" s="98" t="s">
        <v>51</v>
      </c>
      <c r="D432" s="166" t="s">
        <v>757</v>
      </c>
      <c r="E432" s="164">
        <v>3811</v>
      </c>
      <c r="F432" s="85" t="s">
        <v>236</v>
      </c>
      <c r="G432" s="116">
        <v>5000</v>
      </c>
      <c r="H432" s="116">
        <v>0</v>
      </c>
      <c r="I432" s="280">
        <v>0</v>
      </c>
      <c r="J432" s="258" t="s">
        <v>184</v>
      </c>
    </row>
    <row r="433" spans="1:10" s="109" customFormat="1" ht="26.25" customHeight="1" x14ac:dyDescent="0.25">
      <c r="A433" s="128" t="s">
        <v>188</v>
      </c>
      <c r="B433" s="106">
        <v>21</v>
      </c>
      <c r="C433" s="166" t="s">
        <v>38</v>
      </c>
      <c r="D433" s="166" t="s">
        <v>758</v>
      </c>
      <c r="E433" s="164">
        <v>3299</v>
      </c>
      <c r="F433" s="85" t="s">
        <v>236</v>
      </c>
      <c r="G433" s="116">
        <v>4000</v>
      </c>
      <c r="H433" s="116">
        <v>0</v>
      </c>
      <c r="I433" s="280">
        <v>0</v>
      </c>
      <c r="J433" s="258" t="s">
        <v>184</v>
      </c>
    </row>
    <row r="434" spans="1:10" s="109" customFormat="1" ht="26.25" customHeight="1" x14ac:dyDescent="0.25">
      <c r="A434" s="128" t="s">
        <v>188</v>
      </c>
      <c r="B434" s="106">
        <v>22</v>
      </c>
      <c r="C434" s="166" t="s">
        <v>35</v>
      </c>
      <c r="D434" s="166" t="s">
        <v>35</v>
      </c>
      <c r="E434" s="164">
        <v>3293</v>
      </c>
      <c r="F434" s="85" t="s">
        <v>236</v>
      </c>
      <c r="G434" s="116">
        <v>10000</v>
      </c>
      <c r="H434" s="116">
        <v>0</v>
      </c>
      <c r="I434" s="280">
        <v>0</v>
      </c>
      <c r="J434" s="258" t="s">
        <v>184</v>
      </c>
    </row>
    <row r="435" spans="1:10" ht="27" x14ac:dyDescent="0.25">
      <c r="A435" s="209" t="s">
        <v>188</v>
      </c>
      <c r="B435" s="119" t="s">
        <v>74</v>
      </c>
      <c r="C435" s="120" t="s">
        <v>263</v>
      </c>
      <c r="D435" s="68" t="s">
        <v>74</v>
      </c>
      <c r="E435" s="44" t="s">
        <v>74</v>
      </c>
      <c r="F435" s="62" t="s">
        <v>74</v>
      </c>
      <c r="G435" s="122">
        <f>SUM(G436:G449)</f>
        <v>135000</v>
      </c>
      <c r="H435" s="122">
        <f>SUM(H436:H449)</f>
        <v>145000</v>
      </c>
      <c r="I435" s="270">
        <f>SUM(I436:I449)</f>
        <v>145000</v>
      </c>
      <c r="J435" s="257" t="s">
        <v>276</v>
      </c>
    </row>
    <row r="436" spans="1:10" s="109" customFormat="1" ht="27" x14ac:dyDescent="0.25">
      <c r="A436" s="128" t="s">
        <v>188</v>
      </c>
      <c r="B436" s="106">
        <v>23</v>
      </c>
      <c r="C436" s="115" t="s">
        <v>31</v>
      </c>
      <c r="D436" s="98" t="s">
        <v>618</v>
      </c>
      <c r="E436" s="131">
        <v>3239</v>
      </c>
      <c r="F436" s="85" t="s">
        <v>236</v>
      </c>
      <c r="G436" s="116">
        <v>3000</v>
      </c>
      <c r="H436" s="116">
        <v>3000</v>
      </c>
      <c r="I436" s="280">
        <v>3000</v>
      </c>
      <c r="J436" s="258" t="s">
        <v>184</v>
      </c>
    </row>
    <row r="437" spans="1:10" s="109" customFormat="1" ht="27" x14ac:dyDescent="0.25">
      <c r="A437" s="128" t="s">
        <v>188</v>
      </c>
      <c r="B437" s="106">
        <v>24</v>
      </c>
      <c r="C437" s="110" t="s">
        <v>25</v>
      </c>
      <c r="D437" s="130" t="s">
        <v>619</v>
      </c>
      <c r="E437" s="131">
        <v>3233</v>
      </c>
      <c r="F437" s="85" t="s">
        <v>236</v>
      </c>
      <c r="G437" s="116">
        <v>2000</v>
      </c>
      <c r="H437" s="116">
        <v>2000</v>
      </c>
      <c r="I437" s="280">
        <v>2000</v>
      </c>
      <c r="J437" s="258" t="s">
        <v>184</v>
      </c>
    </row>
    <row r="438" spans="1:10" s="109" customFormat="1" ht="40.5" x14ac:dyDescent="0.25">
      <c r="A438" s="127" t="s">
        <v>188</v>
      </c>
      <c r="B438" s="106">
        <v>25</v>
      </c>
      <c r="C438" s="141" t="s">
        <v>27</v>
      </c>
      <c r="D438" s="89" t="s">
        <v>620</v>
      </c>
      <c r="E438" s="107">
        <v>3235</v>
      </c>
      <c r="F438" s="85" t="s">
        <v>236</v>
      </c>
      <c r="G438" s="116">
        <v>30000</v>
      </c>
      <c r="H438" s="116">
        <v>30000</v>
      </c>
      <c r="I438" s="280">
        <v>30000</v>
      </c>
      <c r="J438" s="258" t="s">
        <v>184</v>
      </c>
    </row>
    <row r="439" spans="1:10" s="109" customFormat="1" ht="27" x14ac:dyDescent="0.25">
      <c r="A439" s="127" t="s">
        <v>188</v>
      </c>
      <c r="B439" s="106">
        <v>26</v>
      </c>
      <c r="C439" s="115" t="s">
        <v>31</v>
      </c>
      <c r="D439" s="89" t="s">
        <v>621</v>
      </c>
      <c r="E439" s="107">
        <v>3239</v>
      </c>
      <c r="F439" s="85" t="s">
        <v>236</v>
      </c>
      <c r="G439" s="108">
        <v>3000</v>
      </c>
      <c r="H439" s="108">
        <v>3000</v>
      </c>
      <c r="I439" s="271">
        <v>3000</v>
      </c>
      <c r="J439" s="258" t="s">
        <v>184</v>
      </c>
    </row>
    <row r="440" spans="1:10" s="109" customFormat="1" ht="27" x14ac:dyDescent="0.25">
      <c r="A440" s="127" t="s">
        <v>188</v>
      </c>
      <c r="B440" s="106">
        <v>27</v>
      </c>
      <c r="C440" s="115" t="s">
        <v>31</v>
      </c>
      <c r="D440" s="89" t="s">
        <v>622</v>
      </c>
      <c r="E440" s="107">
        <v>3239</v>
      </c>
      <c r="F440" s="85" t="s">
        <v>236</v>
      </c>
      <c r="G440" s="108">
        <v>10000</v>
      </c>
      <c r="H440" s="108">
        <v>10000</v>
      </c>
      <c r="I440" s="271">
        <v>10000</v>
      </c>
      <c r="J440" s="258" t="s">
        <v>184</v>
      </c>
    </row>
    <row r="441" spans="1:10" s="109" customFormat="1" ht="27" x14ac:dyDescent="0.25">
      <c r="A441" s="127" t="s">
        <v>188</v>
      </c>
      <c r="B441" s="106">
        <v>28</v>
      </c>
      <c r="C441" s="110" t="s">
        <v>25</v>
      </c>
      <c r="D441" s="98" t="s">
        <v>191</v>
      </c>
      <c r="E441" s="107">
        <v>3233</v>
      </c>
      <c r="F441" s="85" t="s">
        <v>236</v>
      </c>
      <c r="G441" s="108">
        <v>10000</v>
      </c>
      <c r="H441" s="108">
        <v>10000</v>
      </c>
      <c r="I441" s="271">
        <v>10000</v>
      </c>
      <c r="J441" s="258" t="s">
        <v>184</v>
      </c>
    </row>
    <row r="442" spans="1:10" s="109" customFormat="1" ht="27" x14ac:dyDescent="0.25">
      <c r="A442" s="127" t="s">
        <v>188</v>
      </c>
      <c r="B442" s="106">
        <v>29</v>
      </c>
      <c r="C442" s="110" t="s">
        <v>31</v>
      </c>
      <c r="D442" s="89" t="s">
        <v>623</v>
      </c>
      <c r="E442" s="107">
        <v>3239</v>
      </c>
      <c r="F442" s="85" t="s">
        <v>236</v>
      </c>
      <c r="G442" s="108">
        <v>35000</v>
      </c>
      <c r="H442" s="108">
        <v>45000</v>
      </c>
      <c r="I442" s="271">
        <v>45000</v>
      </c>
      <c r="J442" s="258" t="s">
        <v>184</v>
      </c>
    </row>
    <row r="443" spans="1:10" s="109" customFormat="1" ht="27" x14ac:dyDescent="0.25">
      <c r="A443" s="127" t="s">
        <v>188</v>
      </c>
      <c r="B443" s="106">
        <v>30</v>
      </c>
      <c r="C443" s="110" t="s">
        <v>29</v>
      </c>
      <c r="D443" s="98" t="s">
        <v>624</v>
      </c>
      <c r="E443" s="107">
        <v>3237</v>
      </c>
      <c r="F443" s="85" t="s">
        <v>236</v>
      </c>
      <c r="G443" s="116">
        <v>1000</v>
      </c>
      <c r="H443" s="116">
        <v>1000</v>
      </c>
      <c r="I443" s="280">
        <v>1000</v>
      </c>
      <c r="J443" s="258" t="s">
        <v>184</v>
      </c>
    </row>
    <row r="444" spans="1:10" s="109" customFormat="1" ht="27" x14ac:dyDescent="0.25">
      <c r="A444" s="127" t="s">
        <v>188</v>
      </c>
      <c r="B444" s="106">
        <v>31</v>
      </c>
      <c r="C444" s="110" t="s">
        <v>31</v>
      </c>
      <c r="D444" s="89" t="s">
        <v>625</v>
      </c>
      <c r="E444" s="107">
        <v>3239</v>
      </c>
      <c r="F444" s="85" t="s">
        <v>236</v>
      </c>
      <c r="G444" s="108">
        <v>20000</v>
      </c>
      <c r="H444" s="108">
        <v>20000</v>
      </c>
      <c r="I444" s="271">
        <v>20000</v>
      </c>
      <c r="J444" s="258" t="s">
        <v>184</v>
      </c>
    </row>
    <row r="445" spans="1:10" s="109" customFormat="1" ht="27" x14ac:dyDescent="0.25">
      <c r="A445" s="127" t="s">
        <v>188</v>
      </c>
      <c r="B445" s="106">
        <v>32</v>
      </c>
      <c r="C445" s="110" t="s">
        <v>29</v>
      </c>
      <c r="D445" s="98" t="s">
        <v>626</v>
      </c>
      <c r="E445" s="107">
        <v>3237</v>
      </c>
      <c r="F445" s="85" t="s">
        <v>236</v>
      </c>
      <c r="G445" s="108">
        <v>500</v>
      </c>
      <c r="H445" s="108">
        <v>500</v>
      </c>
      <c r="I445" s="271">
        <v>500</v>
      </c>
      <c r="J445" s="258" t="s">
        <v>184</v>
      </c>
    </row>
    <row r="446" spans="1:10" s="109" customFormat="1" ht="27" x14ac:dyDescent="0.25">
      <c r="A446" s="127" t="s">
        <v>188</v>
      </c>
      <c r="B446" s="106">
        <v>33</v>
      </c>
      <c r="C446" s="110" t="s">
        <v>468</v>
      </c>
      <c r="D446" s="98" t="s">
        <v>192</v>
      </c>
      <c r="E446" s="107">
        <v>3722</v>
      </c>
      <c r="F446" s="85" t="s">
        <v>236</v>
      </c>
      <c r="G446" s="108">
        <v>10000</v>
      </c>
      <c r="H446" s="108">
        <v>10000</v>
      </c>
      <c r="I446" s="271">
        <v>10000</v>
      </c>
      <c r="J446" s="258" t="s">
        <v>184</v>
      </c>
    </row>
    <row r="447" spans="1:10" s="109" customFormat="1" ht="40.5" x14ac:dyDescent="0.25">
      <c r="A447" s="127" t="s">
        <v>188</v>
      </c>
      <c r="B447" s="106">
        <v>34</v>
      </c>
      <c r="C447" s="110" t="s">
        <v>23</v>
      </c>
      <c r="D447" s="98" t="s">
        <v>627</v>
      </c>
      <c r="E447" s="107">
        <v>3231</v>
      </c>
      <c r="F447" s="85" t="s">
        <v>236</v>
      </c>
      <c r="G447" s="116">
        <v>3000</v>
      </c>
      <c r="H447" s="116">
        <v>3000</v>
      </c>
      <c r="I447" s="280">
        <v>3000</v>
      </c>
      <c r="J447" s="258" t="s">
        <v>184</v>
      </c>
    </row>
    <row r="448" spans="1:10" s="109" customFormat="1" ht="27" x14ac:dyDescent="0.25">
      <c r="A448" s="127" t="s">
        <v>188</v>
      </c>
      <c r="B448" s="106">
        <v>35</v>
      </c>
      <c r="C448" s="110" t="s">
        <v>32</v>
      </c>
      <c r="D448" s="98" t="s">
        <v>628</v>
      </c>
      <c r="E448" s="107">
        <v>3241</v>
      </c>
      <c r="F448" s="85" t="s">
        <v>236</v>
      </c>
      <c r="G448" s="116">
        <v>5000</v>
      </c>
      <c r="H448" s="116">
        <v>5000</v>
      </c>
      <c r="I448" s="280">
        <v>5000</v>
      </c>
      <c r="J448" s="258" t="s">
        <v>184</v>
      </c>
    </row>
    <row r="449" spans="1:10" s="109" customFormat="1" ht="26.25" customHeight="1" x14ac:dyDescent="0.25">
      <c r="A449" s="128" t="s">
        <v>188</v>
      </c>
      <c r="B449" s="106">
        <v>36</v>
      </c>
      <c r="C449" s="110" t="s">
        <v>32</v>
      </c>
      <c r="D449" s="130" t="s">
        <v>629</v>
      </c>
      <c r="E449" s="131">
        <v>3241</v>
      </c>
      <c r="F449" s="85" t="s">
        <v>236</v>
      </c>
      <c r="G449" s="108">
        <v>2500</v>
      </c>
      <c r="H449" s="108">
        <v>2500</v>
      </c>
      <c r="I449" s="271">
        <v>2500</v>
      </c>
      <c r="J449" s="258" t="s">
        <v>184</v>
      </c>
    </row>
    <row r="450" spans="1:10" x14ac:dyDescent="0.25">
      <c r="A450" s="211" t="s">
        <v>193</v>
      </c>
      <c r="B450" s="181" t="s">
        <v>74</v>
      </c>
      <c r="C450" s="224" t="s">
        <v>194</v>
      </c>
      <c r="D450" s="165" t="s">
        <v>320</v>
      </c>
      <c r="E450" s="67" t="s">
        <v>74</v>
      </c>
      <c r="F450" s="62" t="s">
        <v>74</v>
      </c>
      <c r="G450" s="239">
        <f>SUM(G451:G477)</f>
        <v>171000</v>
      </c>
      <c r="H450" s="239">
        <f>SUM(H451:H477)</f>
        <v>169500</v>
      </c>
      <c r="I450" s="283">
        <f>SUM(I451:I477)</f>
        <v>169500</v>
      </c>
      <c r="J450" s="266" t="s">
        <v>276</v>
      </c>
    </row>
    <row r="451" spans="1:10" x14ac:dyDescent="0.25">
      <c r="A451" s="128" t="s">
        <v>193</v>
      </c>
      <c r="B451" s="106">
        <v>1</v>
      </c>
      <c r="C451" s="225" t="s">
        <v>630</v>
      </c>
      <c r="D451" s="38" t="s">
        <v>195</v>
      </c>
      <c r="E451" s="27">
        <v>4244</v>
      </c>
      <c r="F451" s="52" t="s">
        <v>236</v>
      </c>
      <c r="G451" s="168">
        <v>20000</v>
      </c>
      <c r="H451" s="168">
        <v>20000</v>
      </c>
      <c r="I451" s="279">
        <v>20000</v>
      </c>
      <c r="J451" s="267" t="s">
        <v>679</v>
      </c>
    </row>
    <row r="452" spans="1:10" x14ac:dyDescent="0.25">
      <c r="A452" s="128" t="s">
        <v>193</v>
      </c>
      <c r="B452" s="106">
        <v>2</v>
      </c>
      <c r="C452" s="225" t="s">
        <v>630</v>
      </c>
      <c r="D452" s="38" t="s">
        <v>195</v>
      </c>
      <c r="E452" s="27">
        <v>4244</v>
      </c>
      <c r="F452" s="52" t="s">
        <v>704</v>
      </c>
      <c r="G452" s="168">
        <v>1000</v>
      </c>
      <c r="H452" s="168">
        <v>1000</v>
      </c>
      <c r="I452" s="279">
        <v>1000</v>
      </c>
      <c r="J452" s="267" t="s">
        <v>679</v>
      </c>
    </row>
    <row r="453" spans="1:10" s="109" customFormat="1" ht="27" x14ac:dyDescent="0.25">
      <c r="A453" s="128" t="s">
        <v>193</v>
      </c>
      <c r="B453" s="106">
        <v>3</v>
      </c>
      <c r="C453" s="145" t="s">
        <v>196</v>
      </c>
      <c r="D453" s="130" t="s">
        <v>631</v>
      </c>
      <c r="E453" s="131">
        <v>4227</v>
      </c>
      <c r="F453" s="85" t="s">
        <v>236</v>
      </c>
      <c r="G453" s="168">
        <v>20000</v>
      </c>
      <c r="H453" s="168">
        <v>20000</v>
      </c>
      <c r="I453" s="279">
        <v>20000</v>
      </c>
      <c r="J453" s="267" t="s">
        <v>679</v>
      </c>
    </row>
    <row r="454" spans="1:10" x14ac:dyDescent="0.25">
      <c r="A454" s="128" t="s">
        <v>193</v>
      </c>
      <c r="B454" s="106">
        <v>4</v>
      </c>
      <c r="C454" s="141" t="s">
        <v>43</v>
      </c>
      <c r="D454" s="38" t="s">
        <v>197</v>
      </c>
      <c r="E454" s="27">
        <v>4221</v>
      </c>
      <c r="F454" s="52" t="s">
        <v>236</v>
      </c>
      <c r="G454" s="168">
        <v>2000</v>
      </c>
      <c r="H454" s="168">
        <v>2000</v>
      </c>
      <c r="I454" s="279">
        <v>2000</v>
      </c>
      <c r="J454" s="267" t="s">
        <v>679</v>
      </c>
    </row>
    <row r="455" spans="1:10" x14ac:dyDescent="0.25">
      <c r="A455" s="128" t="s">
        <v>193</v>
      </c>
      <c r="B455" s="106">
        <v>5</v>
      </c>
      <c r="C455" s="129" t="s">
        <v>14</v>
      </c>
      <c r="D455" s="38" t="s">
        <v>635</v>
      </c>
      <c r="E455" s="27">
        <v>3211</v>
      </c>
      <c r="F455" s="52" t="s">
        <v>236</v>
      </c>
      <c r="G455" s="168">
        <v>8000</v>
      </c>
      <c r="H455" s="168">
        <v>8000</v>
      </c>
      <c r="I455" s="279">
        <v>8000</v>
      </c>
      <c r="J455" s="267" t="s">
        <v>679</v>
      </c>
    </row>
    <row r="456" spans="1:10" s="109" customFormat="1" ht="27" x14ac:dyDescent="0.25">
      <c r="A456" s="128" t="s">
        <v>193</v>
      </c>
      <c r="B456" s="106">
        <v>6</v>
      </c>
      <c r="C456" s="129" t="s">
        <v>18</v>
      </c>
      <c r="D456" s="130" t="s">
        <v>636</v>
      </c>
      <c r="E456" s="131">
        <v>3221</v>
      </c>
      <c r="F456" s="85" t="s">
        <v>236</v>
      </c>
      <c r="G456" s="168">
        <v>5000</v>
      </c>
      <c r="H456" s="168">
        <v>3000</v>
      </c>
      <c r="I456" s="279">
        <v>3000</v>
      </c>
      <c r="J456" s="267" t="s">
        <v>679</v>
      </c>
    </row>
    <row r="457" spans="1:10" s="109" customFormat="1" ht="27" x14ac:dyDescent="0.25">
      <c r="A457" s="128" t="s">
        <v>193</v>
      </c>
      <c r="B457" s="106">
        <v>7</v>
      </c>
      <c r="C457" s="129" t="s">
        <v>18</v>
      </c>
      <c r="D457" s="130" t="s">
        <v>637</v>
      </c>
      <c r="E457" s="131">
        <v>3221</v>
      </c>
      <c r="F457" s="85" t="s">
        <v>236</v>
      </c>
      <c r="G457" s="168">
        <v>3000</v>
      </c>
      <c r="H457" s="168">
        <v>3000</v>
      </c>
      <c r="I457" s="279">
        <v>3000</v>
      </c>
      <c r="J457" s="267" t="s">
        <v>679</v>
      </c>
    </row>
    <row r="458" spans="1:10" s="109" customFormat="1" x14ac:dyDescent="0.25">
      <c r="A458" s="128" t="s">
        <v>193</v>
      </c>
      <c r="B458" s="106">
        <v>8</v>
      </c>
      <c r="C458" s="129" t="s">
        <v>19</v>
      </c>
      <c r="D458" s="130" t="s">
        <v>638</v>
      </c>
      <c r="E458" s="131">
        <v>3223</v>
      </c>
      <c r="F458" s="85" t="s">
        <v>236</v>
      </c>
      <c r="G458" s="168">
        <v>7000</v>
      </c>
      <c r="H458" s="168">
        <v>7000</v>
      </c>
      <c r="I458" s="279">
        <v>7000</v>
      </c>
      <c r="J458" s="267" t="s">
        <v>679</v>
      </c>
    </row>
    <row r="459" spans="1:10" x14ac:dyDescent="0.25">
      <c r="A459" s="105" t="s">
        <v>193</v>
      </c>
      <c r="B459" s="106">
        <v>9</v>
      </c>
      <c r="C459" s="89" t="s">
        <v>20</v>
      </c>
      <c r="D459" s="39" t="s">
        <v>752</v>
      </c>
      <c r="E459" s="77">
        <v>3224</v>
      </c>
      <c r="F459" s="52" t="s">
        <v>236</v>
      </c>
      <c r="G459" s="168">
        <v>5000</v>
      </c>
      <c r="H459" s="168">
        <v>5000</v>
      </c>
      <c r="I459" s="279">
        <v>5000</v>
      </c>
      <c r="J459" s="267" t="s">
        <v>679</v>
      </c>
    </row>
    <row r="460" spans="1:10" x14ac:dyDescent="0.25">
      <c r="A460" s="128" t="s">
        <v>193</v>
      </c>
      <c r="B460" s="106">
        <v>10</v>
      </c>
      <c r="C460" s="129" t="s">
        <v>319</v>
      </c>
      <c r="D460" s="38" t="s">
        <v>632</v>
      </c>
      <c r="E460" s="27">
        <v>3225</v>
      </c>
      <c r="F460" s="52" t="s">
        <v>236</v>
      </c>
      <c r="G460" s="168">
        <v>7000</v>
      </c>
      <c r="H460" s="168">
        <v>7000</v>
      </c>
      <c r="I460" s="279">
        <v>7000</v>
      </c>
      <c r="J460" s="267" t="s">
        <v>679</v>
      </c>
    </row>
    <row r="461" spans="1:10" x14ac:dyDescent="0.25">
      <c r="A461" s="128" t="s">
        <v>193</v>
      </c>
      <c r="B461" s="106">
        <v>11</v>
      </c>
      <c r="C461" s="110" t="s">
        <v>23</v>
      </c>
      <c r="D461" s="38" t="s">
        <v>238</v>
      </c>
      <c r="E461" s="27">
        <v>3231</v>
      </c>
      <c r="F461" s="52" t="s">
        <v>236</v>
      </c>
      <c r="G461" s="168">
        <v>10000</v>
      </c>
      <c r="H461" s="168">
        <v>10000</v>
      </c>
      <c r="I461" s="279">
        <v>10000</v>
      </c>
      <c r="J461" s="267" t="s">
        <v>679</v>
      </c>
    </row>
    <row r="462" spans="1:10" x14ac:dyDescent="0.25">
      <c r="A462" s="105" t="s">
        <v>193</v>
      </c>
      <c r="B462" s="106">
        <v>12</v>
      </c>
      <c r="C462" s="110" t="s">
        <v>24</v>
      </c>
      <c r="D462" s="31" t="s">
        <v>639</v>
      </c>
      <c r="E462" s="77">
        <v>3232</v>
      </c>
      <c r="F462" s="52" t="s">
        <v>236</v>
      </c>
      <c r="G462" s="168">
        <v>10000</v>
      </c>
      <c r="H462" s="168">
        <v>10000</v>
      </c>
      <c r="I462" s="279">
        <v>10000</v>
      </c>
      <c r="J462" s="267" t="s">
        <v>679</v>
      </c>
    </row>
    <row r="463" spans="1:10" s="109" customFormat="1" ht="27" x14ac:dyDescent="0.25">
      <c r="A463" s="127" t="s">
        <v>193</v>
      </c>
      <c r="B463" s="106">
        <v>13</v>
      </c>
      <c r="C463" s="110" t="s">
        <v>25</v>
      </c>
      <c r="D463" s="113" t="s">
        <v>643</v>
      </c>
      <c r="E463" s="107">
        <v>3233</v>
      </c>
      <c r="F463" s="85" t="s">
        <v>236</v>
      </c>
      <c r="G463" s="168">
        <v>8000</v>
      </c>
      <c r="H463" s="168">
        <v>8000</v>
      </c>
      <c r="I463" s="279">
        <v>8000</v>
      </c>
      <c r="J463" s="267" t="s">
        <v>679</v>
      </c>
    </row>
    <row r="464" spans="1:10" x14ac:dyDescent="0.25">
      <c r="A464" s="105" t="s">
        <v>193</v>
      </c>
      <c r="B464" s="106">
        <v>14</v>
      </c>
      <c r="C464" s="110" t="s">
        <v>25</v>
      </c>
      <c r="D464" s="31" t="s">
        <v>232</v>
      </c>
      <c r="E464" s="77">
        <v>3233</v>
      </c>
      <c r="F464" s="52" t="s">
        <v>236</v>
      </c>
      <c r="G464" s="168">
        <v>1000</v>
      </c>
      <c r="H464" s="168">
        <v>1000</v>
      </c>
      <c r="I464" s="279">
        <v>1000</v>
      </c>
      <c r="J464" s="267" t="s">
        <v>679</v>
      </c>
    </row>
    <row r="465" spans="1:10" s="109" customFormat="1" ht="27" x14ac:dyDescent="0.25">
      <c r="A465" s="105" t="s">
        <v>193</v>
      </c>
      <c r="B465" s="106">
        <v>15</v>
      </c>
      <c r="C465" s="110" t="s">
        <v>26</v>
      </c>
      <c r="D465" s="113" t="s">
        <v>640</v>
      </c>
      <c r="E465" s="107">
        <v>3234</v>
      </c>
      <c r="F465" s="85" t="s">
        <v>236</v>
      </c>
      <c r="G465" s="168">
        <v>5000</v>
      </c>
      <c r="H465" s="168">
        <v>5000</v>
      </c>
      <c r="I465" s="279">
        <v>5000</v>
      </c>
      <c r="J465" s="267" t="s">
        <v>679</v>
      </c>
    </row>
    <row r="466" spans="1:10" s="109" customFormat="1" ht="27" x14ac:dyDescent="0.25">
      <c r="A466" s="127" t="s">
        <v>193</v>
      </c>
      <c r="B466" s="106">
        <v>16</v>
      </c>
      <c r="C466" s="133" t="s">
        <v>27</v>
      </c>
      <c r="D466" s="113" t="s">
        <v>751</v>
      </c>
      <c r="E466" s="107">
        <v>3235</v>
      </c>
      <c r="F466" s="85" t="s">
        <v>236</v>
      </c>
      <c r="G466" s="168">
        <v>9000</v>
      </c>
      <c r="H466" s="168">
        <v>9000</v>
      </c>
      <c r="I466" s="279">
        <v>9000</v>
      </c>
      <c r="J466" s="267" t="s">
        <v>679</v>
      </c>
    </row>
    <row r="467" spans="1:10" ht="13.5" customHeight="1" x14ac:dyDescent="0.25">
      <c r="A467" s="127" t="s">
        <v>193</v>
      </c>
      <c r="B467" s="106">
        <v>17</v>
      </c>
      <c r="C467" s="133" t="s">
        <v>27</v>
      </c>
      <c r="D467" s="39" t="s">
        <v>634</v>
      </c>
      <c r="E467" s="77">
        <v>3235</v>
      </c>
      <c r="F467" s="52" t="s">
        <v>236</v>
      </c>
      <c r="G467" s="168">
        <v>1500</v>
      </c>
      <c r="H467" s="168">
        <v>2000</v>
      </c>
      <c r="I467" s="279">
        <v>2000</v>
      </c>
      <c r="J467" s="267" t="s">
        <v>679</v>
      </c>
    </row>
    <row r="468" spans="1:10" s="109" customFormat="1" ht="27" x14ac:dyDescent="0.25">
      <c r="A468" s="105" t="s">
        <v>193</v>
      </c>
      <c r="B468" s="106">
        <v>18</v>
      </c>
      <c r="C468" s="110" t="s">
        <v>29</v>
      </c>
      <c r="D468" s="132" t="s">
        <v>642</v>
      </c>
      <c r="E468" s="107">
        <v>3237</v>
      </c>
      <c r="F468" s="85" t="s">
        <v>236</v>
      </c>
      <c r="G468" s="168">
        <v>5000</v>
      </c>
      <c r="H468" s="168">
        <v>5000</v>
      </c>
      <c r="I468" s="279">
        <v>5000</v>
      </c>
      <c r="J468" s="267" t="s">
        <v>679</v>
      </c>
    </row>
    <row r="469" spans="1:10" s="109" customFormat="1" ht="27" x14ac:dyDescent="0.25">
      <c r="A469" s="127" t="s">
        <v>193</v>
      </c>
      <c r="B469" s="106">
        <v>19</v>
      </c>
      <c r="C469" s="133" t="s">
        <v>30</v>
      </c>
      <c r="D469" s="113" t="s">
        <v>633</v>
      </c>
      <c r="E469" s="107">
        <v>3238</v>
      </c>
      <c r="F469" s="85" t="s">
        <v>236</v>
      </c>
      <c r="G469" s="168">
        <v>4000</v>
      </c>
      <c r="H469" s="168">
        <v>4000</v>
      </c>
      <c r="I469" s="279">
        <v>4000</v>
      </c>
      <c r="J469" s="267" t="s">
        <v>679</v>
      </c>
    </row>
    <row r="470" spans="1:10" x14ac:dyDescent="0.25">
      <c r="A470" s="128" t="s">
        <v>193</v>
      </c>
      <c r="B470" s="106">
        <v>20</v>
      </c>
      <c r="C470" s="133" t="s">
        <v>30</v>
      </c>
      <c r="D470" s="38" t="s">
        <v>800</v>
      </c>
      <c r="E470" s="27">
        <v>3239</v>
      </c>
      <c r="F470" s="63" t="s">
        <v>236</v>
      </c>
      <c r="G470" s="168">
        <v>5000</v>
      </c>
      <c r="H470" s="168">
        <v>5000</v>
      </c>
      <c r="I470" s="279">
        <v>5000</v>
      </c>
      <c r="J470" s="267" t="s">
        <v>679</v>
      </c>
    </row>
    <row r="471" spans="1:10" x14ac:dyDescent="0.25">
      <c r="A471" s="128" t="s">
        <v>193</v>
      </c>
      <c r="B471" s="106">
        <v>21</v>
      </c>
      <c r="C471" s="141" t="s">
        <v>31</v>
      </c>
      <c r="D471" s="38" t="s">
        <v>231</v>
      </c>
      <c r="E471" s="27">
        <v>3239</v>
      </c>
      <c r="F471" s="52" t="s">
        <v>236</v>
      </c>
      <c r="G471" s="240">
        <v>5000</v>
      </c>
      <c r="H471" s="240">
        <v>5000</v>
      </c>
      <c r="I471" s="284">
        <v>5000</v>
      </c>
      <c r="J471" s="267" t="s">
        <v>679</v>
      </c>
    </row>
    <row r="472" spans="1:10" x14ac:dyDescent="0.25">
      <c r="A472" s="128" t="s">
        <v>193</v>
      </c>
      <c r="B472" s="106">
        <v>22</v>
      </c>
      <c r="C472" s="141" t="s">
        <v>31</v>
      </c>
      <c r="D472" s="38" t="s">
        <v>710</v>
      </c>
      <c r="E472" s="27">
        <v>3239</v>
      </c>
      <c r="F472" s="52" t="s">
        <v>236</v>
      </c>
      <c r="G472" s="240">
        <v>1000</v>
      </c>
      <c r="H472" s="240">
        <v>1000</v>
      </c>
      <c r="I472" s="284">
        <v>1000</v>
      </c>
      <c r="J472" s="267" t="s">
        <v>679</v>
      </c>
    </row>
    <row r="473" spans="1:10" x14ac:dyDescent="0.25">
      <c r="A473" s="128" t="s">
        <v>193</v>
      </c>
      <c r="B473" s="106">
        <v>23</v>
      </c>
      <c r="C473" s="141" t="s">
        <v>31</v>
      </c>
      <c r="D473" s="69" t="s">
        <v>198</v>
      </c>
      <c r="E473" s="27">
        <v>3239</v>
      </c>
      <c r="F473" s="52" t="s">
        <v>236</v>
      </c>
      <c r="G473" s="168">
        <v>7000</v>
      </c>
      <c r="H473" s="168">
        <v>7000</v>
      </c>
      <c r="I473" s="279">
        <v>7000</v>
      </c>
      <c r="J473" s="267" t="s">
        <v>679</v>
      </c>
    </row>
    <row r="474" spans="1:10" x14ac:dyDescent="0.25">
      <c r="A474" s="105" t="s">
        <v>193</v>
      </c>
      <c r="B474" s="106">
        <v>24</v>
      </c>
      <c r="C474" s="110" t="s">
        <v>31</v>
      </c>
      <c r="D474" s="31" t="s">
        <v>641</v>
      </c>
      <c r="E474" s="77">
        <v>3239</v>
      </c>
      <c r="F474" s="52" t="s">
        <v>236</v>
      </c>
      <c r="G474" s="168">
        <v>10500</v>
      </c>
      <c r="H474" s="168">
        <v>10500</v>
      </c>
      <c r="I474" s="279">
        <v>10500</v>
      </c>
      <c r="J474" s="267" t="s">
        <v>679</v>
      </c>
    </row>
    <row r="475" spans="1:10" s="109" customFormat="1" ht="27" x14ac:dyDescent="0.25">
      <c r="A475" s="105" t="s">
        <v>193</v>
      </c>
      <c r="B475" s="106">
        <v>25</v>
      </c>
      <c r="C475" s="110" t="s">
        <v>31</v>
      </c>
      <c r="D475" s="110" t="s">
        <v>714</v>
      </c>
      <c r="E475" s="107">
        <v>3239</v>
      </c>
      <c r="F475" s="85" t="s">
        <v>236</v>
      </c>
      <c r="G475" s="168">
        <v>4000</v>
      </c>
      <c r="H475" s="168">
        <v>4000</v>
      </c>
      <c r="I475" s="279">
        <v>4000</v>
      </c>
      <c r="J475" s="267" t="s">
        <v>679</v>
      </c>
    </row>
    <row r="476" spans="1:10" ht="13.5" customHeight="1" x14ac:dyDescent="0.25">
      <c r="A476" s="127" t="s">
        <v>193</v>
      </c>
      <c r="B476" s="106">
        <v>26</v>
      </c>
      <c r="C476" s="133" t="s">
        <v>328</v>
      </c>
      <c r="D476" s="39" t="s">
        <v>285</v>
      </c>
      <c r="E476" s="77">
        <v>3292</v>
      </c>
      <c r="F476" s="52" t="s">
        <v>236</v>
      </c>
      <c r="G476" s="168">
        <v>5000</v>
      </c>
      <c r="H476" s="168">
        <v>5000</v>
      </c>
      <c r="I476" s="279">
        <v>5000</v>
      </c>
      <c r="J476" s="267" t="s">
        <v>679</v>
      </c>
    </row>
    <row r="477" spans="1:10" x14ac:dyDescent="0.25">
      <c r="A477" s="105" t="s">
        <v>193</v>
      </c>
      <c r="B477" s="106">
        <v>27</v>
      </c>
      <c r="C477" s="110" t="s">
        <v>35</v>
      </c>
      <c r="D477" s="31" t="s">
        <v>348</v>
      </c>
      <c r="E477" s="77">
        <v>3293</v>
      </c>
      <c r="F477" s="52" t="s">
        <v>236</v>
      </c>
      <c r="G477" s="168">
        <v>2000</v>
      </c>
      <c r="H477" s="168">
        <v>2000</v>
      </c>
      <c r="I477" s="279">
        <v>2000</v>
      </c>
      <c r="J477" s="267" t="s">
        <v>679</v>
      </c>
    </row>
    <row r="478" spans="1:10" ht="27" x14ac:dyDescent="0.25">
      <c r="A478" s="139" t="s">
        <v>199</v>
      </c>
      <c r="B478" s="140" t="s">
        <v>74</v>
      </c>
      <c r="C478" s="221" t="s">
        <v>200</v>
      </c>
      <c r="D478" s="88" t="s">
        <v>74</v>
      </c>
      <c r="E478" s="44" t="s">
        <v>74</v>
      </c>
      <c r="F478" s="62" t="s">
        <v>74</v>
      </c>
      <c r="G478" s="122">
        <f t="shared" ref="G478:I478" si="42">SUM(G479)</f>
        <v>0</v>
      </c>
      <c r="H478" s="122">
        <f t="shared" si="42"/>
        <v>60000</v>
      </c>
      <c r="I478" s="270">
        <f t="shared" si="42"/>
        <v>60000</v>
      </c>
      <c r="J478" s="257" t="s">
        <v>276</v>
      </c>
    </row>
    <row r="479" spans="1:10" s="109" customFormat="1" ht="27.75" customHeight="1" x14ac:dyDescent="0.25">
      <c r="A479" s="134" t="s">
        <v>199</v>
      </c>
      <c r="B479" s="135">
        <v>1</v>
      </c>
      <c r="C479" s="110" t="s">
        <v>51</v>
      </c>
      <c r="D479" s="113" t="s">
        <v>644</v>
      </c>
      <c r="E479" s="107">
        <v>3811</v>
      </c>
      <c r="F479" s="85" t="s">
        <v>235</v>
      </c>
      <c r="G479" s="108">
        <v>0</v>
      </c>
      <c r="H479" s="108">
        <v>60000</v>
      </c>
      <c r="I479" s="271">
        <v>60000</v>
      </c>
      <c r="J479" s="258" t="s">
        <v>94</v>
      </c>
    </row>
    <row r="480" spans="1:10" ht="27" x14ac:dyDescent="0.25">
      <c r="A480" s="139" t="s">
        <v>201</v>
      </c>
      <c r="B480" s="140" t="s">
        <v>74</v>
      </c>
      <c r="C480" s="120" t="s">
        <v>202</v>
      </c>
      <c r="D480" s="32" t="s">
        <v>74</v>
      </c>
      <c r="E480" s="44" t="s">
        <v>74</v>
      </c>
      <c r="F480" s="62" t="s">
        <v>74</v>
      </c>
      <c r="G480" s="122" t="s">
        <v>74</v>
      </c>
      <c r="H480" s="122" t="s">
        <v>74</v>
      </c>
      <c r="I480" s="270" t="s">
        <v>74</v>
      </c>
      <c r="J480" s="257" t="s">
        <v>74</v>
      </c>
    </row>
    <row r="481" spans="1:10" s="109" customFormat="1" ht="27" x14ac:dyDescent="0.25">
      <c r="A481" s="139" t="s">
        <v>203</v>
      </c>
      <c r="B481" s="140" t="s">
        <v>74</v>
      </c>
      <c r="C481" s="120" t="s">
        <v>204</v>
      </c>
      <c r="D481" s="120" t="s">
        <v>74</v>
      </c>
      <c r="E481" s="121" t="s">
        <v>74</v>
      </c>
      <c r="F481" s="87" t="s">
        <v>74</v>
      </c>
      <c r="G481" s="122">
        <f t="shared" ref="G481:I481" si="43">SUM(G482:G483)</f>
        <v>20000</v>
      </c>
      <c r="H481" s="122">
        <f t="shared" si="43"/>
        <v>20000</v>
      </c>
      <c r="I481" s="270">
        <f t="shared" si="43"/>
        <v>20000</v>
      </c>
      <c r="J481" s="261" t="s">
        <v>276</v>
      </c>
    </row>
    <row r="482" spans="1:10" s="109" customFormat="1" ht="27" x14ac:dyDescent="0.25">
      <c r="A482" s="134" t="s">
        <v>203</v>
      </c>
      <c r="B482" s="135">
        <v>1</v>
      </c>
      <c r="C482" s="110" t="s">
        <v>31</v>
      </c>
      <c r="D482" s="110" t="s">
        <v>645</v>
      </c>
      <c r="E482" s="107">
        <v>3239</v>
      </c>
      <c r="F482" s="85" t="s">
        <v>236</v>
      </c>
      <c r="G482" s="116">
        <v>10000</v>
      </c>
      <c r="H482" s="116">
        <v>10000</v>
      </c>
      <c r="I482" s="280">
        <v>10000</v>
      </c>
      <c r="J482" s="258" t="s">
        <v>184</v>
      </c>
    </row>
    <row r="483" spans="1:10" s="109" customFormat="1" ht="27" x14ac:dyDescent="0.25">
      <c r="A483" s="105" t="s">
        <v>203</v>
      </c>
      <c r="B483" s="106">
        <v>2</v>
      </c>
      <c r="C483" s="110" t="s">
        <v>482</v>
      </c>
      <c r="D483" s="113" t="s">
        <v>646</v>
      </c>
      <c r="E483" s="107">
        <v>3237</v>
      </c>
      <c r="F483" s="85" t="s">
        <v>236</v>
      </c>
      <c r="G483" s="116">
        <v>10000</v>
      </c>
      <c r="H483" s="116">
        <v>10000</v>
      </c>
      <c r="I483" s="280">
        <v>10000</v>
      </c>
      <c r="J483" s="258" t="s">
        <v>184</v>
      </c>
    </row>
    <row r="484" spans="1:10" ht="27" x14ac:dyDescent="0.25">
      <c r="A484" s="118" t="s">
        <v>790</v>
      </c>
      <c r="B484" s="119" t="s">
        <v>74</v>
      </c>
      <c r="C484" s="120" t="s">
        <v>206</v>
      </c>
      <c r="D484" s="32" t="s">
        <v>74</v>
      </c>
      <c r="E484" s="44" t="s">
        <v>74</v>
      </c>
      <c r="F484" s="62" t="s">
        <v>74</v>
      </c>
      <c r="G484" s="122" t="s">
        <v>74</v>
      </c>
      <c r="H484" s="122" t="s">
        <v>74</v>
      </c>
      <c r="I484" s="270" t="s">
        <v>74</v>
      </c>
      <c r="J484" s="257" t="s">
        <v>74</v>
      </c>
    </row>
    <row r="485" spans="1:10" ht="40.5" x14ac:dyDescent="0.25">
      <c r="A485" s="118" t="s">
        <v>791</v>
      </c>
      <c r="B485" s="119" t="s">
        <v>74</v>
      </c>
      <c r="C485" s="120" t="s">
        <v>207</v>
      </c>
      <c r="D485" s="32" t="s">
        <v>74</v>
      </c>
      <c r="E485" s="44" t="s">
        <v>74</v>
      </c>
      <c r="F485" s="62" t="s">
        <v>74</v>
      </c>
      <c r="G485" s="122" t="s">
        <v>74</v>
      </c>
      <c r="H485" s="122" t="s">
        <v>74</v>
      </c>
      <c r="I485" s="270" t="s">
        <v>74</v>
      </c>
      <c r="J485" s="257" t="s">
        <v>74</v>
      </c>
    </row>
    <row r="486" spans="1:10" ht="21.75" customHeight="1" x14ac:dyDescent="0.25">
      <c r="A486" s="118" t="s">
        <v>792</v>
      </c>
      <c r="B486" s="119" t="s">
        <v>74</v>
      </c>
      <c r="C486" s="120" t="s">
        <v>208</v>
      </c>
      <c r="D486" s="32" t="s">
        <v>74</v>
      </c>
      <c r="E486" s="44" t="s">
        <v>74</v>
      </c>
      <c r="F486" s="62" t="s">
        <v>74</v>
      </c>
      <c r="G486" s="122">
        <f>SUM(G487:G516)</f>
        <v>413000</v>
      </c>
      <c r="H486" s="122">
        <f>SUM(H487:H516)</f>
        <v>1468000</v>
      </c>
      <c r="I486" s="270">
        <f>SUM(I487:I516)</f>
        <v>1468000</v>
      </c>
      <c r="J486" s="257" t="s">
        <v>276</v>
      </c>
    </row>
    <row r="487" spans="1:10" s="109" customFormat="1" ht="27" x14ac:dyDescent="0.25">
      <c r="A487" s="105" t="s">
        <v>792</v>
      </c>
      <c r="B487" s="106">
        <v>1</v>
      </c>
      <c r="C487" s="98" t="s">
        <v>319</v>
      </c>
      <c r="D487" s="113" t="s">
        <v>647</v>
      </c>
      <c r="E487" s="107">
        <v>3225</v>
      </c>
      <c r="F487" s="85" t="s">
        <v>703</v>
      </c>
      <c r="G487" s="108">
        <v>30000</v>
      </c>
      <c r="H487" s="108">
        <v>30000</v>
      </c>
      <c r="I487" s="271">
        <v>30000</v>
      </c>
      <c r="J487" s="258" t="s">
        <v>677</v>
      </c>
    </row>
    <row r="488" spans="1:10" x14ac:dyDescent="0.25">
      <c r="A488" s="105" t="s">
        <v>792</v>
      </c>
      <c r="B488" s="106">
        <v>2</v>
      </c>
      <c r="C488" s="110" t="s">
        <v>491</v>
      </c>
      <c r="D488" s="30" t="s">
        <v>321</v>
      </c>
      <c r="E488" s="77">
        <v>4511</v>
      </c>
      <c r="F488" s="85" t="s">
        <v>235</v>
      </c>
      <c r="G488" s="108">
        <v>0</v>
      </c>
      <c r="H488" s="108">
        <v>1000000</v>
      </c>
      <c r="I488" s="271">
        <v>1000000</v>
      </c>
      <c r="J488" s="258" t="s">
        <v>677</v>
      </c>
    </row>
    <row r="489" spans="1:10" x14ac:dyDescent="0.25">
      <c r="A489" s="105" t="s">
        <v>792</v>
      </c>
      <c r="B489" s="106">
        <v>3</v>
      </c>
      <c r="C489" s="110" t="s">
        <v>491</v>
      </c>
      <c r="D489" s="30" t="s">
        <v>842</v>
      </c>
      <c r="E489" s="77">
        <v>4511</v>
      </c>
      <c r="F489" s="85" t="s">
        <v>297</v>
      </c>
      <c r="G489" s="108">
        <v>0</v>
      </c>
      <c r="H489" s="108">
        <v>0</v>
      </c>
      <c r="I489" s="271">
        <v>0</v>
      </c>
      <c r="J489" s="258" t="s">
        <v>677</v>
      </c>
    </row>
    <row r="490" spans="1:10" x14ac:dyDescent="0.25">
      <c r="A490" s="105" t="s">
        <v>792</v>
      </c>
      <c r="B490" s="106">
        <v>4</v>
      </c>
      <c r="C490" s="110" t="s">
        <v>45</v>
      </c>
      <c r="D490" s="30" t="s">
        <v>702</v>
      </c>
      <c r="E490" s="77">
        <v>4227</v>
      </c>
      <c r="F490" s="85" t="s">
        <v>235</v>
      </c>
      <c r="G490" s="108">
        <v>50000</v>
      </c>
      <c r="H490" s="108">
        <v>100000</v>
      </c>
      <c r="I490" s="271">
        <v>100000</v>
      </c>
      <c r="J490" s="258" t="s">
        <v>677</v>
      </c>
    </row>
    <row r="491" spans="1:10" x14ac:dyDescent="0.25">
      <c r="A491" s="105" t="s">
        <v>792</v>
      </c>
      <c r="B491" s="106">
        <v>5</v>
      </c>
      <c r="C491" s="110" t="s">
        <v>319</v>
      </c>
      <c r="D491" s="31" t="s">
        <v>209</v>
      </c>
      <c r="E491" s="77">
        <v>3225</v>
      </c>
      <c r="F491" s="85" t="s">
        <v>235</v>
      </c>
      <c r="G491" s="108">
        <v>0</v>
      </c>
      <c r="H491" s="108">
        <v>5000</v>
      </c>
      <c r="I491" s="271">
        <v>5000</v>
      </c>
      <c r="J491" s="258" t="s">
        <v>677</v>
      </c>
    </row>
    <row r="492" spans="1:10" x14ac:dyDescent="0.25">
      <c r="A492" s="105" t="s">
        <v>792</v>
      </c>
      <c r="B492" s="106">
        <v>6</v>
      </c>
      <c r="C492" s="110" t="s">
        <v>319</v>
      </c>
      <c r="D492" s="30" t="s">
        <v>209</v>
      </c>
      <c r="E492" s="77">
        <v>3225</v>
      </c>
      <c r="F492" s="85" t="s">
        <v>235</v>
      </c>
      <c r="G492" s="108">
        <v>15000</v>
      </c>
      <c r="H492" s="108">
        <v>15000</v>
      </c>
      <c r="I492" s="271">
        <v>15000</v>
      </c>
      <c r="J492" s="258" t="s">
        <v>677</v>
      </c>
    </row>
    <row r="493" spans="1:10" s="109" customFormat="1" x14ac:dyDescent="0.25">
      <c r="A493" s="105" t="s">
        <v>792</v>
      </c>
      <c r="B493" s="106">
        <v>7</v>
      </c>
      <c r="C493" s="110" t="s">
        <v>25</v>
      </c>
      <c r="D493" s="89" t="s">
        <v>687</v>
      </c>
      <c r="E493" s="107">
        <v>3233</v>
      </c>
      <c r="F493" s="85" t="s">
        <v>235</v>
      </c>
      <c r="G493" s="108">
        <v>0</v>
      </c>
      <c r="H493" s="108">
        <v>0</v>
      </c>
      <c r="I493" s="271">
        <v>0</v>
      </c>
      <c r="J493" s="258" t="s">
        <v>184</v>
      </c>
    </row>
    <row r="494" spans="1:10" s="109" customFormat="1" ht="27" x14ac:dyDescent="0.25">
      <c r="A494" s="105" t="s">
        <v>792</v>
      </c>
      <c r="B494" s="106">
        <v>8</v>
      </c>
      <c r="C494" s="110" t="s">
        <v>25</v>
      </c>
      <c r="D494" s="110" t="s">
        <v>720</v>
      </c>
      <c r="E494" s="107">
        <v>3233</v>
      </c>
      <c r="F494" s="85" t="s">
        <v>235</v>
      </c>
      <c r="G494" s="108">
        <v>10000</v>
      </c>
      <c r="H494" s="108">
        <v>10000</v>
      </c>
      <c r="I494" s="271">
        <v>10000</v>
      </c>
      <c r="J494" s="258" t="s">
        <v>677</v>
      </c>
    </row>
    <row r="495" spans="1:10" s="109" customFormat="1" x14ac:dyDescent="0.25">
      <c r="A495" s="105" t="s">
        <v>792</v>
      </c>
      <c r="B495" s="106">
        <v>9</v>
      </c>
      <c r="C495" s="110" t="s">
        <v>18</v>
      </c>
      <c r="D495" s="98" t="s">
        <v>322</v>
      </c>
      <c r="E495" s="107">
        <v>3221</v>
      </c>
      <c r="F495" s="85" t="s">
        <v>235</v>
      </c>
      <c r="G495" s="108">
        <v>5000</v>
      </c>
      <c r="H495" s="108">
        <v>5000</v>
      </c>
      <c r="I495" s="271">
        <v>5000</v>
      </c>
      <c r="J495" s="258" t="s">
        <v>677</v>
      </c>
    </row>
    <row r="496" spans="1:10" s="109" customFormat="1" ht="27" x14ac:dyDescent="0.25">
      <c r="A496" s="105" t="s">
        <v>792</v>
      </c>
      <c r="B496" s="106">
        <v>10</v>
      </c>
      <c r="C496" s="110" t="s">
        <v>29</v>
      </c>
      <c r="D496" s="110" t="s">
        <v>783</v>
      </c>
      <c r="E496" s="107">
        <v>3237</v>
      </c>
      <c r="F496" s="85" t="s">
        <v>235</v>
      </c>
      <c r="G496" s="108">
        <v>31000</v>
      </c>
      <c r="H496" s="108">
        <v>31000</v>
      </c>
      <c r="I496" s="271">
        <v>31000</v>
      </c>
      <c r="J496" s="258" t="s">
        <v>677</v>
      </c>
    </row>
    <row r="497" spans="1:10" s="109" customFormat="1" ht="27" x14ac:dyDescent="0.25">
      <c r="A497" s="105" t="s">
        <v>792</v>
      </c>
      <c r="B497" s="106">
        <v>11</v>
      </c>
      <c r="C497" s="110" t="s">
        <v>29</v>
      </c>
      <c r="D497" s="98" t="s">
        <v>648</v>
      </c>
      <c r="E497" s="107">
        <v>3237</v>
      </c>
      <c r="F497" s="85" t="s">
        <v>235</v>
      </c>
      <c r="G497" s="108">
        <v>12000</v>
      </c>
      <c r="H497" s="108">
        <v>12000</v>
      </c>
      <c r="I497" s="271">
        <v>12000</v>
      </c>
      <c r="J497" s="258" t="s">
        <v>677</v>
      </c>
    </row>
    <row r="498" spans="1:10" s="109" customFormat="1" ht="40.5" x14ac:dyDescent="0.25">
      <c r="A498" s="105" t="s">
        <v>792</v>
      </c>
      <c r="B498" s="106">
        <v>12</v>
      </c>
      <c r="C498" s="110" t="s">
        <v>23</v>
      </c>
      <c r="D498" s="98" t="s">
        <v>649</v>
      </c>
      <c r="E498" s="107">
        <v>3231</v>
      </c>
      <c r="F498" s="85" t="s">
        <v>235</v>
      </c>
      <c r="G498" s="108">
        <v>7000</v>
      </c>
      <c r="H498" s="108">
        <v>7000</v>
      </c>
      <c r="I498" s="271">
        <v>7000</v>
      </c>
      <c r="J498" s="258" t="s">
        <v>677</v>
      </c>
    </row>
    <row r="499" spans="1:10" x14ac:dyDescent="0.25">
      <c r="A499" s="105" t="s">
        <v>792</v>
      </c>
      <c r="B499" s="106">
        <v>13</v>
      </c>
      <c r="C499" s="110" t="s">
        <v>17</v>
      </c>
      <c r="D499" s="30" t="s">
        <v>329</v>
      </c>
      <c r="E499" s="77">
        <v>3214</v>
      </c>
      <c r="F499" s="85" t="s">
        <v>235</v>
      </c>
      <c r="G499" s="108">
        <v>6000</v>
      </c>
      <c r="H499" s="108">
        <v>6000</v>
      </c>
      <c r="I499" s="271">
        <v>6000</v>
      </c>
      <c r="J499" s="258" t="s">
        <v>677</v>
      </c>
    </row>
    <row r="500" spans="1:10" x14ac:dyDescent="0.25">
      <c r="A500" s="105" t="s">
        <v>792</v>
      </c>
      <c r="B500" s="106">
        <v>14</v>
      </c>
      <c r="C500" s="110" t="s">
        <v>34</v>
      </c>
      <c r="D500" s="30" t="s">
        <v>210</v>
      </c>
      <c r="E500" s="77">
        <v>3292</v>
      </c>
      <c r="F500" s="85" t="s">
        <v>235</v>
      </c>
      <c r="G500" s="108">
        <v>8000</v>
      </c>
      <c r="H500" s="108">
        <v>8000</v>
      </c>
      <c r="I500" s="271">
        <v>8000</v>
      </c>
      <c r="J500" s="258" t="s">
        <v>677</v>
      </c>
    </row>
    <row r="501" spans="1:10" s="109" customFormat="1" ht="27" x14ac:dyDescent="0.25">
      <c r="A501" s="105" t="s">
        <v>792</v>
      </c>
      <c r="B501" s="106">
        <v>15</v>
      </c>
      <c r="C501" s="110" t="s">
        <v>23</v>
      </c>
      <c r="D501" s="110" t="s">
        <v>650</v>
      </c>
      <c r="E501" s="107">
        <v>3231</v>
      </c>
      <c r="F501" s="85" t="s">
        <v>235</v>
      </c>
      <c r="G501" s="108">
        <v>1000</v>
      </c>
      <c r="H501" s="108">
        <v>1000</v>
      </c>
      <c r="I501" s="271">
        <v>1000</v>
      </c>
      <c r="J501" s="258" t="s">
        <v>677</v>
      </c>
    </row>
    <row r="502" spans="1:10" s="109" customFormat="1" ht="27" x14ac:dyDescent="0.25">
      <c r="A502" s="105" t="s">
        <v>792</v>
      </c>
      <c r="B502" s="106">
        <v>16</v>
      </c>
      <c r="C502" s="110" t="s">
        <v>35</v>
      </c>
      <c r="D502" s="98" t="s">
        <v>651</v>
      </c>
      <c r="E502" s="107">
        <v>3293</v>
      </c>
      <c r="F502" s="85" t="s">
        <v>235</v>
      </c>
      <c r="G502" s="108">
        <v>8000</v>
      </c>
      <c r="H502" s="108">
        <v>8000</v>
      </c>
      <c r="I502" s="271">
        <v>8000</v>
      </c>
      <c r="J502" s="258" t="s">
        <v>677</v>
      </c>
    </row>
    <row r="503" spans="1:10" x14ac:dyDescent="0.25">
      <c r="A503" s="105" t="s">
        <v>792</v>
      </c>
      <c r="B503" s="106">
        <v>17</v>
      </c>
      <c r="C503" s="110" t="s">
        <v>19</v>
      </c>
      <c r="D503" s="30" t="s">
        <v>323</v>
      </c>
      <c r="E503" s="77">
        <v>3223</v>
      </c>
      <c r="F503" s="85" t="s">
        <v>235</v>
      </c>
      <c r="G503" s="108">
        <v>30000</v>
      </c>
      <c r="H503" s="108">
        <v>30000</v>
      </c>
      <c r="I503" s="271">
        <v>30000</v>
      </c>
      <c r="J503" s="258" t="s">
        <v>677</v>
      </c>
    </row>
    <row r="504" spans="1:10" s="109" customFormat="1" ht="27" x14ac:dyDescent="0.25">
      <c r="A504" s="105" t="s">
        <v>792</v>
      </c>
      <c r="B504" s="106">
        <v>18</v>
      </c>
      <c r="C504" s="110" t="s">
        <v>23</v>
      </c>
      <c r="D504" s="98" t="s">
        <v>652</v>
      </c>
      <c r="E504" s="107">
        <v>3231</v>
      </c>
      <c r="F504" s="85" t="s">
        <v>235</v>
      </c>
      <c r="G504" s="108">
        <v>5000</v>
      </c>
      <c r="H504" s="108">
        <v>5000</v>
      </c>
      <c r="I504" s="271">
        <v>5000</v>
      </c>
      <c r="J504" s="258" t="s">
        <v>677</v>
      </c>
    </row>
    <row r="505" spans="1:10" x14ac:dyDescent="0.25">
      <c r="A505" s="105" t="s">
        <v>792</v>
      </c>
      <c r="B505" s="106">
        <v>19</v>
      </c>
      <c r="C505" s="110" t="s">
        <v>25</v>
      </c>
      <c r="D505" s="31" t="s">
        <v>298</v>
      </c>
      <c r="E505" s="77">
        <v>3233</v>
      </c>
      <c r="F505" s="85" t="s">
        <v>235</v>
      </c>
      <c r="G505" s="108">
        <v>1000</v>
      </c>
      <c r="H505" s="108">
        <v>1000</v>
      </c>
      <c r="I505" s="271">
        <v>1000</v>
      </c>
      <c r="J505" s="258" t="s">
        <v>677</v>
      </c>
    </row>
    <row r="506" spans="1:10" s="109" customFormat="1" ht="27" x14ac:dyDescent="0.25">
      <c r="A506" s="105" t="s">
        <v>792</v>
      </c>
      <c r="B506" s="106">
        <v>20</v>
      </c>
      <c r="C506" s="110" t="s">
        <v>20</v>
      </c>
      <c r="D506" s="98" t="s">
        <v>653</v>
      </c>
      <c r="E506" s="107">
        <v>3224</v>
      </c>
      <c r="F506" s="85" t="s">
        <v>235</v>
      </c>
      <c r="G506" s="108">
        <v>10000</v>
      </c>
      <c r="H506" s="108">
        <v>10000</v>
      </c>
      <c r="I506" s="271">
        <v>10000</v>
      </c>
      <c r="J506" s="258" t="s">
        <v>677</v>
      </c>
    </row>
    <row r="507" spans="1:10" x14ac:dyDescent="0.25">
      <c r="A507" s="105" t="s">
        <v>792</v>
      </c>
      <c r="B507" s="106">
        <v>21</v>
      </c>
      <c r="C507" s="115" t="s">
        <v>24</v>
      </c>
      <c r="D507" s="31" t="s">
        <v>211</v>
      </c>
      <c r="E507" s="77">
        <v>3232</v>
      </c>
      <c r="F507" s="85" t="s">
        <v>235</v>
      </c>
      <c r="G507" s="108">
        <v>40000</v>
      </c>
      <c r="H507" s="108">
        <v>40000</v>
      </c>
      <c r="I507" s="271">
        <v>40000</v>
      </c>
      <c r="J507" s="258" t="s">
        <v>677</v>
      </c>
    </row>
    <row r="508" spans="1:10" x14ac:dyDescent="0.25">
      <c r="A508" s="105" t="s">
        <v>792</v>
      </c>
      <c r="B508" s="106">
        <v>22</v>
      </c>
      <c r="C508" s="98" t="s">
        <v>26</v>
      </c>
      <c r="D508" s="31" t="s">
        <v>212</v>
      </c>
      <c r="E508" s="77">
        <v>3234</v>
      </c>
      <c r="F508" s="85" t="s">
        <v>235</v>
      </c>
      <c r="G508" s="108">
        <v>22000</v>
      </c>
      <c r="H508" s="108">
        <v>22000</v>
      </c>
      <c r="I508" s="271">
        <v>22000</v>
      </c>
      <c r="J508" s="258" t="s">
        <v>677</v>
      </c>
    </row>
    <row r="509" spans="1:10" x14ac:dyDescent="0.25">
      <c r="A509" s="105" t="s">
        <v>792</v>
      </c>
      <c r="B509" s="106">
        <v>23</v>
      </c>
      <c r="C509" s="98" t="s">
        <v>26</v>
      </c>
      <c r="D509" s="30" t="s">
        <v>213</v>
      </c>
      <c r="E509" s="77">
        <v>3234</v>
      </c>
      <c r="F509" s="85" t="s">
        <v>235</v>
      </c>
      <c r="G509" s="108">
        <v>30000</v>
      </c>
      <c r="H509" s="108">
        <v>30000</v>
      </c>
      <c r="I509" s="271">
        <v>30000</v>
      </c>
      <c r="J509" s="258" t="s">
        <v>677</v>
      </c>
    </row>
    <row r="510" spans="1:10" x14ac:dyDescent="0.25">
      <c r="A510" s="105" t="s">
        <v>792</v>
      </c>
      <c r="B510" s="106">
        <v>24</v>
      </c>
      <c r="C510" s="98" t="s">
        <v>26</v>
      </c>
      <c r="D510" s="30" t="s">
        <v>214</v>
      </c>
      <c r="E510" s="77">
        <v>3234</v>
      </c>
      <c r="F510" s="85" t="s">
        <v>235</v>
      </c>
      <c r="G510" s="108">
        <v>2000</v>
      </c>
      <c r="H510" s="108">
        <v>2000</v>
      </c>
      <c r="I510" s="271">
        <v>2000</v>
      </c>
      <c r="J510" s="258" t="s">
        <v>677</v>
      </c>
    </row>
    <row r="511" spans="1:10" x14ac:dyDescent="0.25">
      <c r="A511" s="105" t="s">
        <v>792</v>
      </c>
      <c r="B511" s="106">
        <v>25</v>
      </c>
      <c r="C511" s="98" t="s">
        <v>26</v>
      </c>
      <c r="D511" s="23" t="s">
        <v>215</v>
      </c>
      <c r="E511" s="77">
        <v>3234</v>
      </c>
      <c r="F511" s="85" t="s">
        <v>235</v>
      </c>
      <c r="G511" s="108">
        <v>5000</v>
      </c>
      <c r="H511" s="108">
        <v>5000</v>
      </c>
      <c r="I511" s="271">
        <v>5000</v>
      </c>
      <c r="J511" s="258" t="s">
        <v>677</v>
      </c>
    </row>
    <row r="512" spans="1:10" x14ac:dyDescent="0.25">
      <c r="A512" s="105" t="s">
        <v>792</v>
      </c>
      <c r="B512" s="106">
        <v>26</v>
      </c>
      <c r="C512" s="98" t="s">
        <v>26</v>
      </c>
      <c r="D512" s="23" t="s">
        <v>216</v>
      </c>
      <c r="E512" s="77">
        <v>3234</v>
      </c>
      <c r="F512" s="85" t="s">
        <v>235</v>
      </c>
      <c r="G512" s="108">
        <v>2000</v>
      </c>
      <c r="H512" s="108">
        <v>2000</v>
      </c>
      <c r="I512" s="271">
        <v>2000</v>
      </c>
      <c r="J512" s="258" t="s">
        <v>677</v>
      </c>
    </row>
    <row r="513" spans="1:10" s="109" customFormat="1" x14ac:dyDescent="0.25">
      <c r="A513" s="105" t="s">
        <v>792</v>
      </c>
      <c r="B513" s="106">
        <v>27</v>
      </c>
      <c r="C513" s="136" t="s">
        <v>24</v>
      </c>
      <c r="D513" s="136" t="s">
        <v>654</v>
      </c>
      <c r="E513" s="107">
        <v>3232</v>
      </c>
      <c r="F513" s="85" t="s">
        <v>235</v>
      </c>
      <c r="G513" s="108">
        <v>18000</v>
      </c>
      <c r="H513" s="108">
        <v>18000</v>
      </c>
      <c r="I513" s="271">
        <v>18000</v>
      </c>
      <c r="J513" s="258" t="s">
        <v>677</v>
      </c>
    </row>
    <row r="514" spans="1:10" s="109" customFormat="1" ht="27" x14ac:dyDescent="0.25">
      <c r="A514" s="105" t="s">
        <v>792</v>
      </c>
      <c r="B514" s="106">
        <v>28</v>
      </c>
      <c r="C514" s="136" t="s">
        <v>31</v>
      </c>
      <c r="D514" s="136" t="s">
        <v>655</v>
      </c>
      <c r="E514" s="107">
        <v>3239</v>
      </c>
      <c r="F514" s="85" t="s">
        <v>235</v>
      </c>
      <c r="G514" s="108">
        <v>18000</v>
      </c>
      <c r="H514" s="108">
        <v>18000</v>
      </c>
      <c r="I514" s="271">
        <v>18000</v>
      </c>
      <c r="J514" s="258" t="s">
        <v>677</v>
      </c>
    </row>
    <row r="515" spans="1:10" x14ac:dyDescent="0.25">
      <c r="A515" s="105" t="s">
        <v>792</v>
      </c>
      <c r="B515" s="106">
        <v>29</v>
      </c>
      <c r="C515" s="136" t="s">
        <v>22</v>
      </c>
      <c r="D515" s="23" t="s">
        <v>656</v>
      </c>
      <c r="E515" s="77">
        <v>3227</v>
      </c>
      <c r="F515" s="85" t="s">
        <v>235</v>
      </c>
      <c r="G515" s="108">
        <v>28000</v>
      </c>
      <c r="H515" s="108">
        <v>28000</v>
      </c>
      <c r="I515" s="271">
        <v>28000</v>
      </c>
      <c r="J515" s="258" t="s">
        <v>677</v>
      </c>
    </row>
    <row r="516" spans="1:10" s="109" customFormat="1" ht="27" x14ac:dyDescent="0.25">
      <c r="A516" s="105" t="s">
        <v>792</v>
      </c>
      <c r="B516" s="106">
        <v>30</v>
      </c>
      <c r="C516" s="136" t="s">
        <v>31</v>
      </c>
      <c r="D516" s="113" t="s">
        <v>657</v>
      </c>
      <c r="E516" s="107">
        <v>3239</v>
      </c>
      <c r="F516" s="85" t="s">
        <v>235</v>
      </c>
      <c r="G516" s="108">
        <v>19000</v>
      </c>
      <c r="H516" s="108">
        <v>19000</v>
      </c>
      <c r="I516" s="271">
        <v>19000</v>
      </c>
      <c r="J516" s="258" t="s">
        <v>677</v>
      </c>
    </row>
    <row r="517" spans="1:10" ht="27" x14ac:dyDescent="0.25">
      <c r="A517" s="118" t="s">
        <v>793</v>
      </c>
      <c r="B517" s="119" t="s">
        <v>74</v>
      </c>
      <c r="C517" s="120" t="s">
        <v>218</v>
      </c>
      <c r="D517" s="35" t="s">
        <v>74</v>
      </c>
      <c r="E517" s="44" t="s">
        <v>74</v>
      </c>
      <c r="F517" s="62" t="s">
        <v>74</v>
      </c>
      <c r="G517" s="122">
        <f t="shared" ref="G517:I517" si="44">SUM(G518:G520)</f>
        <v>10000</v>
      </c>
      <c r="H517" s="122">
        <f t="shared" si="44"/>
        <v>10000</v>
      </c>
      <c r="I517" s="270">
        <f t="shared" si="44"/>
        <v>10000</v>
      </c>
      <c r="J517" s="257" t="s">
        <v>276</v>
      </c>
    </row>
    <row r="518" spans="1:10" x14ac:dyDescent="0.25">
      <c r="A518" s="105" t="s">
        <v>793</v>
      </c>
      <c r="B518" s="106">
        <v>1</v>
      </c>
      <c r="C518" s="110" t="s">
        <v>14</v>
      </c>
      <c r="D518" s="39" t="s">
        <v>219</v>
      </c>
      <c r="E518" s="77">
        <v>3211</v>
      </c>
      <c r="F518" s="52" t="s">
        <v>235</v>
      </c>
      <c r="G518" s="108">
        <v>1000</v>
      </c>
      <c r="H518" s="108">
        <v>1000</v>
      </c>
      <c r="I518" s="271">
        <v>1000</v>
      </c>
      <c r="J518" s="258" t="s">
        <v>677</v>
      </c>
    </row>
    <row r="519" spans="1:10" s="109" customFormat="1" ht="27" x14ac:dyDescent="0.25">
      <c r="A519" s="105" t="s">
        <v>793</v>
      </c>
      <c r="B519" s="106">
        <v>2</v>
      </c>
      <c r="C519" s="110" t="s">
        <v>29</v>
      </c>
      <c r="D519" s="98" t="s">
        <v>661</v>
      </c>
      <c r="E519" s="107">
        <v>3237</v>
      </c>
      <c r="F519" s="85" t="s">
        <v>235</v>
      </c>
      <c r="G519" s="108">
        <v>6000</v>
      </c>
      <c r="H519" s="108">
        <v>6000</v>
      </c>
      <c r="I519" s="271">
        <v>6000</v>
      </c>
      <c r="J519" s="258" t="s">
        <v>677</v>
      </c>
    </row>
    <row r="520" spans="1:10" s="109" customFormat="1" x14ac:dyDescent="0.25">
      <c r="A520" s="105" t="s">
        <v>793</v>
      </c>
      <c r="B520" s="106">
        <v>3</v>
      </c>
      <c r="C520" s="110" t="s">
        <v>219</v>
      </c>
      <c r="D520" s="98" t="s">
        <v>662</v>
      </c>
      <c r="E520" s="107">
        <v>3231</v>
      </c>
      <c r="F520" s="85" t="s">
        <v>235</v>
      </c>
      <c r="G520" s="108">
        <v>3000</v>
      </c>
      <c r="H520" s="108">
        <v>3000</v>
      </c>
      <c r="I520" s="271">
        <v>3000</v>
      </c>
      <c r="J520" s="258" t="s">
        <v>677</v>
      </c>
    </row>
    <row r="521" spans="1:10" ht="27" x14ac:dyDescent="0.25">
      <c r="A521" s="118" t="s">
        <v>794</v>
      </c>
      <c r="B521" s="119" t="s">
        <v>74</v>
      </c>
      <c r="C521" s="120" t="s">
        <v>278</v>
      </c>
      <c r="D521" s="35" t="s">
        <v>74</v>
      </c>
      <c r="E521" s="44" t="s">
        <v>74</v>
      </c>
      <c r="F521" s="62" t="s">
        <v>74</v>
      </c>
      <c r="G521" s="122">
        <f t="shared" ref="G521:I521" si="45">SUM(G522:G529)</f>
        <v>7000</v>
      </c>
      <c r="H521" s="122">
        <f t="shared" si="45"/>
        <v>63000</v>
      </c>
      <c r="I521" s="270">
        <f t="shared" si="45"/>
        <v>7000</v>
      </c>
      <c r="J521" s="257" t="s">
        <v>276</v>
      </c>
    </row>
    <row r="522" spans="1:10" s="109" customFormat="1" x14ac:dyDescent="0.25">
      <c r="A522" s="105" t="s">
        <v>794</v>
      </c>
      <c r="B522" s="106">
        <v>1</v>
      </c>
      <c r="C522" s="110" t="s">
        <v>14</v>
      </c>
      <c r="D522" s="98" t="s">
        <v>658</v>
      </c>
      <c r="E522" s="107">
        <v>3211</v>
      </c>
      <c r="F522" s="85" t="s">
        <v>234</v>
      </c>
      <c r="G522" s="170">
        <v>2000</v>
      </c>
      <c r="H522" s="170">
        <v>2000</v>
      </c>
      <c r="I522" s="285">
        <v>2000</v>
      </c>
      <c r="J522" s="258" t="s">
        <v>677</v>
      </c>
    </row>
    <row r="523" spans="1:10" s="109" customFormat="1" ht="27" x14ac:dyDescent="0.25">
      <c r="A523" s="105" t="s">
        <v>794</v>
      </c>
      <c r="B523" s="106">
        <v>2</v>
      </c>
      <c r="C523" s="110" t="s">
        <v>32</v>
      </c>
      <c r="D523" s="98" t="s">
        <v>659</v>
      </c>
      <c r="E523" s="107">
        <v>3241</v>
      </c>
      <c r="F523" s="85" t="s">
        <v>234</v>
      </c>
      <c r="G523" s="170">
        <v>3000</v>
      </c>
      <c r="H523" s="170">
        <v>3000</v>
      </c>
      <c r="I523" s="285">
        <v>3000</v>
      </c>
      <c r="J523" s="258" t="s">
        <v>677</v>
      </c>
    </row>
    <row r="524" spans="1:10" ht="13.5" customHeight="1" x14ac:dyDescent="0.25">
      <c r="A524" s="105" t="s">
        <v>794</v>
      </c>
      <c r="B524" s="106">
        <v>3</v>
      </c>
      <c r="C524" s="110" t="s">
        <v>22</v>
      </c>
      <c r="D524" s="39" t="s">
        <v>801</v>
      </c>
      <c r="E524" s="77">
        <v>3227</v>
      </c>
      <c r="F524" s="52" t="s">
        <v>234</v>
      </c>
      <c r="G524" s="170">
        <v>0</v>
      </c>
      <c r="H524" s="170">
        <v>14000</v>
      </c>
      <c r="I524" s="285">
        <v>0</v>
      </c>
      <c r="J524" s="258" t="s">
        <v>677</v>
      </c>
    </row>
    <row r="525" spans="1:10" x14ac:dyDescent="0.25">
      <c r="A525" s="105" t="s">
        <v>794</v>
      </c>
      <c r="B525" s="106">
        <v>4</v>
      </c>
      <c r="C525" s="110" t="s">
        <v>31</v>
      </c>
      <c r="D525" s="39" t="s">
        <v>660</v>
      </c>
      <c r="E525" s="77">
        <v>3239</v>
      </c>
      <c r="F525" s="52" t="s">
        <v>234</v>
      </c>
      <c r="G525" s="170">
        <v>0</v>
      </c>
      <c r="H525" s="170">
        <v>20000</v>
      </c>
      <c r="I525" s="285">
        <v>0</v>
      </c>
      <c r="J525" s="258" t="s">
        <v>677</v>
      </c>
    </row>
    <row r="526" spans="1:10" x14ac:dyDescent="0.25">
      <c r="A526" s="105" t="s">
        <v>794</v>
      </c>
      <c r="B526" s="106">
        <v>5</v>
      </c>
      <c r="C526" s="110" t="s">
        <v>51</v>
      </c>
      <c r="D526" s="39" t="s">
        <v>245</v>
      </c>
      <c r="E526" s="77">
        <v>3811</v>
      </c>
      <c r="F526" s="52" t="s">
        <v>234</v>
      </c>
      <c r="G526" s="170">
        <v>0</v>
      </c>
      <c r="H526" s="170">
        <v>15000</v>
      </c>
      <c r="I526" s="285">
        <v>0</v>
      </c>
      <c r="J526" s="258" t="s">
        <v>677</v>
      </c>
    </row>
    <row r="527" spans="1:10" x14ac:dyDescent="0.25">
      <c r="A527" s="105" t="s">
        <v>794</v>
      </c>
      <c r="B527" s="106">
        <v>6</v>
      </c>
      <c r="C527" s="110" t="s">
        <v>18</v>
      </c>
      <c r="D527" s="99" t="s">
        <v>445</v>
      </c>
      <c r="E527" s="77">
        <v>3221</v>
      </c>
      <c r="F527" s="52" t="s">
        <v>234</v>
      </c>
      <c r="G527" s="170">
        <v>0</v>
      </c>
      <c r="H527" s="170">
        <v>4000</v>
      </c>
      <c r="I527" s="285">
        <v>0</v>
      </c>
      <c r="J527" s="258" t="s">
        <v>677</v>
      </c>
    </row>
    <row r="528" spans="1:10" x14ac:dyDescent="0.25">
      <c r="A528" s="105" t="s">
        <v>794</v>
      </c>
      <c r="B528" s="106">
        <v>7</v>
      </c>
      <c r="C528" s="110" t="s">
        <v>34</v>
      </c>
      <c r="D528" s="30" t="s">
        <v>246</v>
      </c>
      <c r="E528" s="77">
        <v>3292</v>
      </c>
      <c r="F528" s="52" t="s">
        <v>234</v>
      </c>
      <c r="G528" s="170">
        <v>0</v>
      </c>
      <c r="H528" s="170">
        <v>3000</v>
      </c>
      <c r="I528" s="285">
        <v>0</v>
      </c>
      <c r="J528" s="258" t="s">
        <v>677</v>
      </c>
    </row>
    <row r="529" spans="1:10" s="109" customFormat="1" x14ac:dyDescent="0.25">
      <c r="A529" s="105" t="s">
        <v>794</v>
      </c>
      <c r="B529" s="106">
        <v>8</v>
      </c>
      <c r="C529" s="110" t="s">
        <v>23</v>
      </c>
      <c r="D529" s="98" t="s">
        <v>281</v>
      </c>
      <c r="E529" s="107">
        <v>3231</v>
      </c>
      <c r="F529" s="85" t="s">
        <v>234</v>
      </c>
      <c r="G529" s="170">
        <v>2000</v>
      </c>
      <c r="H529" s="170">
        <v>2000</v>
      </c>
      <c r="I529" s="285">
        <v>2000</v>
      </c>
      <c r="J529" s="258" t="s">
        <v>677</v>
      </c>
    </row>
    <row r="530" spans="1:10" ht="27" x14ac:dyDescent="0.25">
      <c r="A530" s="118" t="s">
        <v>205</v>
      </c>
      <c r="B530" s="119" t="s">
        <v>74</v>
      </c>
      <c r="C530" s="120" t="s">
        <v>220</v>
      </c>
      <c r="D530" s="35" t="s">
        <v>74</v>
      </c>
      <c r="E530" s="44" t="s">
        <v>74</v>
      </c>
      <c r="F530" s="62" t="s">
        <v>74</v>
      </c>
      <c r="G530" s="122" t="s">
        <v>74</v>
      </c>
      <c r="H530" s="122" t="s">
        <v>74</v>
      </c>
      <c r="I530" s="270" t="s">
        <v>74</v>
      </c>
      <c r="J530" s="257" t="s">
        <v>74</v>
      </c>
    </row>
    <row r="531" spans="1:10" ht="27" customHeight="1" x14ac:dyDescent="0.25">
      <c r="A531" s="118" t="s">
        <v>795</v>
      </c>
      <c r="B531" s="119" t="s">
        <v>74</v>
      </c>
      <c r="C531" s="120" t="s">
        <v>221</v>
      </c>
      <c r="D531" s="35" t="s">
        <v>74</v>
      </c>
      <c r="E531" s="44" t="s">
        <v>74</v>
      </c>
      <c r="F531" s="62" t="s">
        <v>74</v>
      </c>
      <c r="G531" s="122" t="s">
        <v>74</v>
      </c>
      <c r="H531" s="122" t="s">
        <v>74</v>
      </c>
      <c r="I531" s="270" t="s">
        <v>74</v>
      </c>
      <c r="J531" s="257" t="s">
        <v>74</v>
      </c>
    </row>
    <row r="532" spans="1:10" ht="27" x14ac:dyDescent="0.25">
      <c r="A532" s="207" t="s">
        <v>796</v>
      </c>
      <c r="B532" s="182" t="s">
        <v>74</v>
      </c>
      <c r="C532" s="192" t="s">
        <v>222</v>
      </c>
      <c r="D532" s="68" t="s">
        <v>74</v>
      </c>
      <c r="E532" s="66" t="s">
        <v>74</v>
      </c>
      <c r="F532" s="62" t="s">
        <v>74</v>
      </c>
      <c r="G532" s="122">
        <f t="shared" ref="G532:I532" si="46">SUM(G533:G536)</f>
        <v>31000</v>
      </c>
      <c r="H532" s="122">
        <f t="shared" si="46"/>
        <v>31000</v>
      </c>
      <c r="I532" s="270">
        <f t="shared" si="46"/>
        <v>31000</v>
      </c>
      <c r="J532" s="257" t="s">
        <v>276</v>
      </c>
    </row>
    <row r="533" spans="1:10" s="109" customFormat="1" ht="27" x14ac:dyDescent="0.25">
      <c r="A533" s="105" t="s">
        <v>796</v>
      </c>
      <c r="B533" s="106">
        <v>1</v>
      </c>
      <c r="C533" s="110" t="s">
        <v>29</v>
      </c>
      <c r="D533" s="113" t="s">
        <v>663</v>
      </c>
      <c r="E533" s="107">
        <v>3237</v>
      </c>
      <c r="F533" s="85" t="s">
        <v>234</v>
      </c>
      <c r="G533" s="108">
        <v>2000</v>
      </c>
      <c r="H533" s="108">
        <v>2000</v>
      </c>
      <c r="I533" s="271">
        <v>2000</v>
      </c>
      <c r="J533" s="258" t="s">
        <v>184</v>
      </c>
    </row>
    <row r="534" spans="1:10" s="109" customFormat="1" ht="27" x14ac:dyDescent="0.25">
      <c r="A534" s="105" t="s">
        <v>796</v>
      </c>
      <c r="B534" s="106">
        <v>2</v>
      </c>
      <c r="C534" s="110" t="s">
        <v>31</v>
      </c>
      <c r="D534" s="113" t="s">
        <v>664</v>
      </c>
      <c r="E534" s="107">
        <v>3239</v>
      </c>
      <c r="F534" s="85" t="s">
        <v>234</v>
      </c>
      <c r="G534" s="108">
        <v>25000</v>
      </c>
      <c r="H534" s="108">
        <v>25000</v>
      </c>
      <c r="I534" s="271">
        <v>25000</v>
      </c>
      <c r="J534" s="258" t="s">
        <v>184</v>
      </c>
    </row>
    <row r="535" spans="1:10" s="109" customFormat="1" ht="27" x14ac:dyDescent="0.25">
      <c r="A535" s="105" t="s">
        <v>796</v>
      </c>
      <c r="B535" s="106">
        <v>3</v>
      </c>
      <c r="C535" s="110" t="s">
        <v>27</v>
      </c>
      <c r="D535" s="98" t="s">
        <v>665</v>
      </c>
      <c r="E535" s="107">
        <v>3235</v>
      </c>
      <c r="F535" s="85" t="s">
        <v>234</v>
      </c>
      <c r="G535" s="108">
        <v>2000</v>
      </c>
      <c r="H535" s="108">
        <v>2000</v>
      </c>
      <c r="I535" s="271">
        <v>2000</v>
      </c>
      <c r="J535" s="258" t="s">
        <v>184</v>
      </c>
    </row>
    <row r="536" spans="1:10" x14ac:dyDescent="0.25">
      <c r="A536" s="105" t="s">
        <v>796</v>
      </c>
      <c r="B536" s="106">
        <v>4</v>
      </c>
      <c r="C536" s="110" t="s">
        <v>34</v>
      </c>
      <c r="D536" s="31" t="s">
        <v>223</v>
      </c>
      <c r="E536" s="77">
        <v>3292</v>
      </c>
      <c r="F536" s="85" t="s">
        <v>234</v>
      </c>
      <c r="G536" s="108">
        <v>2000</v>
      </c>
      <c r="H536" s="108">
        <v>2000</v>
      </c>
      <c r="I536" s="271">
        <v>2000</v>
      </c>
      <c r="J536" s="260" t="s">
        <v>184</v>
      </c>
    </row>
    <row r="537" spans="1:10" ht="27" x14ac:dyDescent="0.25">
      <c r="A537" s="207" t="s">
        <v>217</v>
      </c>
      <c r="B537" s="182" t="s">
        <v>74</v>
      </c>
      <c r="C537" s="192" t="s">
        <v>224</v>
      </c>
      <c r="D537" s="190" t="s">
        <v>74</v>
      </c>
      <c r="E537" s="86" t="s">
        <v>74</v>
      </c>
      <c r="F537" s="62" t="s">
        <v>74</v>
      </c>
      <c r="G537" s="122">
        <f t="shared" ref="G537:I537" si="47">SUM(G538:G541)</f>
        <v>15000</v>
      </c>
      <c r="H537" s="122">
        <f t="shared" si="47"/>
        <v>15000</v>
      </c>
      <c r="I537" s="270">
        <f t="shared" si="47"/>
        <v>15000</v>
      </c>
      <c r="J537" s="257" t="s">
        <v>276</v>
      </c>
    </row>
    <row r="538" spans="1:10" s="109" customFormat="1" ht="27" x14ac:dyDescent="0.25">
      <c r="A538" s="105" t="s">
        <v>217</v>
      </c>
      <c r="B538" s="137">
        <v>1</v>
      </c>
      <c r="C538" s="110" t="s">
        <v>31</v>
      </c>
      <c r="D538" s="89" t="s">
        <v>666</v>
      </c>
      <c r="E538" s="124">
        <v>3239</v>
      </c>
      <c r="F538" s="85" t="s">
        <v>234</v>
      </c>
      <c r="G538" s="108">
        <v>5000</v>
      </c>
      <c r="H538" s="108">
        <v>5000</v>
      </c>
      <c r="I538" s="271">
        <v>5000</v>
      </c>
      <c r="J538" s="258" t="s">
        <v>184</v>
      </c>
    </row>
    <row r="539" spans="1:10" ht="27" x14ac:dyDescent="0.25">
      <c r="A539" s="105" t="s">
        <v>217</v>
      </c>
      <c r="B539" s="137">
        <v>2</v>
      </c>
      <c r="C539" s="89" t="s">
        <v>23</v>
      </c>
      <c r="D539" s="191" t="s">
        <v>667</v>
      </c>
      <c r="E539" s="84">
        <v>3231</v>
      </c>
      <c r="F539" s="85" t="s">
        <v>234</v>
      </c>
      <c r="G539" s="108">
        <v>3000</v>
      </c>
      <c r="H539" s="108">
        <v>3000</v>
      </c>
      <c r="I539" s="271">
        <v>3000</v>
      </c>
      <c r="J539" s="260" t="s">
        <v>184</v>
      </c>
    </row>
    <row r="540" spans="1:10" x14ac:dyDescent="0.25">
      <c r="A540" s="105" t="s">
        <v>217</v>
      </c>
      <c r="B540" s="137">
        <v>3</v>
      </c>
      <c r="C540" s="110" t="s">
        <v>34</v>
      </c>
      <c r="D540" s="191" t="s">
        <v>225</v>
      </c>
      <c r="E540" s="84">
        <v>3292</v>
      </c>
      <c r="F540" s="85" t="s">
        <v>234</v>
      </c>
      <c r="G540" s="108">
        <v>5000</v>
      </c>
      <c r="H540" s="108">
        <v>5000</v>
      </c>
      <c r="I540" s="271">
        <v>5000</v>
      </c>
      <c r="J540" s="260" t="s">
        <v>184</v>
      </c>
    </row>
    <row r="541" spans="1:10" ht="27" customHeight="1" x14ac:dyDescent="0.25">
      <c r="A541" s="105" t="s">
        <v>217</v>
      </c>
      <c r="B541" s="137">
        <v>4</v>
      </c>
      <c r="C541" s="89" t="s">
        <v>32</v>
      </c>
      <c r="D541" s="191" t="s">
        <v>668</v>
      </c>
      <c r="E541" s="84">
        <v>3241</v>
      </c>
      <c r="F541" s="85" t="s">
        <v>234</v>
      </c>
      <c r="G541" s="108">
        <v>2000</v>
      </c>
      <c r="H541" s="108">
        <v>2000</v>
      </c>
      <c r="I541" s="271">
        <v>2000</v>
      </c>
      <c r="J541" s="260" t="s">
        <v>184</v>
      </c>
    </row>
    <row r="542" spans="1:10" x14ac:dyDescent="0.25">
      <c r="A542" s="118" t="s">
        <v>74</v>
      </c>
      <c r="B542" s="182" t="s">
        <v>74</v>
      </c>
      <c r="C542" s="192" t="s">
        <v>74</v>
      </c>
      <c r="D542" s="190" t="s">
        <v>74</v>
      </c>
      <c r="E542" s="86" t="s">
        <v>74</v>
      </c>
      <c r="F542" s="87" t="s">
        <v>74</v>
      </c>
      <c r="G542" s="237" t="s">
        <v>74</v>
      </c>
      <c r="H542" s="237" t="s">
        <v>74</v>
      </c>
      <c r="I542" s="278" t="s">
        <v>74</v>
      </c>
      <c r="J542" s="257" t="s">
        <v>74</v>
      </c>
    </row>
    <row r="543" spans="1:10" x14ac:dyDescent="0.25">
      <c r="A543" s="118" t="s">
        <v>330</v>
      </c>
      <c r="B543" s="182" t="s">
        <v>74</v>
      </c>
      <c r="C543" s="192" t="s">
        <v>331</v>
      </c>
      <c r="D543" s="190" t="s">
        <v>74</v>
      </c>
      <c r="E543" s="86" t="s">
        <v>74</v>
      </c>
      <c r="F543" s="87" t="s">
        <v>74</v>
      </c>
      <c r="G543" s="237">
        <f>SUMIF($J$545:$J$545,"..",G545:G545)</f>
        <v>28000</v>
      </c>
      <c r="H543" s="237">
        <f>SUMIF($J$545:$J$545,"..",H545:H545)</f>
        <v>28000</v>
      </c>
      <c r="I543" s="278">
        <f>SUMIF($J$545:$J$545,"..",I545:I545)</f>
        <v>28000</v>
      </c>
      <c r="J543" s="257" t="s">
        <v>74</v>
      </c>
    </row>
    <row r="544" spans="1:10" ht="27" x14ac:dyDescent="0.25">
      <c r="A544" s="118" t="s">
        <v>330</v>
      </c>
      <c r="B544" s="182" t="s">
        <v>74</v>
      </c>
      <c r="C544" s="226" t="s">
        <v>226</v>
      </c>
      <c r="D544" s="190" t="s">
        <v>74</v>
      </c>
      <c r="E544" s="86" t="s">
        <v>74</v>
      </c>
      <c r="F544" s="87" t="s">
        <v>74</v>
      </c>
      <c r="G544" s="235" t="s">
        <v>74</v>
      </c>
      <c r="H544" s="235" t="s">
        <v>74</v>
      </c>
      <c r="I544" s="275" t="s">
        <v>74</v>
      </c>
      <c r="J544" s="257" t="s">
        <v>74</v>
      </c>
    </row>
    <row r="545" spans="1:10" ht="27" x14ac:dyDescent="0.25">
      <c r="A545" s="118" t="s">
        <v>228</v>
      </c>
      <c r="B545" s="182" t="s">
        <v>74</v>
      </c>
      <c r="C545" s="192" t="s">
        <v>227</v>
      </c>
      <c r="D545" s="190" t="s">
        <v>74</v>
      </c>
      <c r="E545" s="86" t="s">
        <v>74</v>
      </c>
      <c r="F545" s="62" t="s">
        <v>74</v>
      </c>
      <c r="G545" s="122">
        <f t="shared" ref="G545:I545" si="48">SUM(G546:G550)</f>
        <v>28000</v>
      </c>
      <c r="H545" s="122">
        <f t="shared" si="48"/>
        <v>28000</v>
      </c>
      <c r="I545" s="270">
        <f t="shared" si="48"/>
        <v>28000</v>
      </c>
      <c r="J545" s="257" t="s">
        <v>276</v>
      </c>
    </row>
    <row r="546" spans="1:10" s="109" customFormat="1" x14ac:dyDescent="0.25">
      <c r="A546" s="105" t="s">
        <v>228</v>
      </c>
      <c r="B546" s="137">
        <v>1</v>
      </c>
      <c r="C546" s="109" t="s">
        <v>212</v>
      </c>
      <c r="D546" s="113" t="s">
        <v>774</v>
      </c>
      <c r="E546" s="107">
        <v>3234</v>
      </c>
      <c r="F546" s="52" t="s">
        <v>235</v>
      </c>
      <c r="G546" s="108">
        <v>2000</v>
      </c>
      <c r="H546" s="108">
        <v>2000</v>
      </c>
      <c r="I546" s="271">
        <v>2000</v>
      </c>
      <c r="J546" s="268" t="s">
        <v>94</v>
      </c>
    </row>
    <row r="547" spans="1:10" s="109" customFormat="1" x14ac:dyDescent="0.25">
      <c r="A547" s="105" t="s">
        <v>228</v>
      </c>
      <c r="B547" s="137">
        <v>2</v>
      </c>
      <c r="C547" s="110" t="s">
        <v>19</v>
      </c>
      <c r="D547" s="113" t="s">
        <v>879</v>
      </c>
      <c r="E547" s="107">
        <v>3223</v>
      </c>
      <c r="F547" s="52" t="s">
        <v>235</v>
      </c>
      <c r="G547" s="108">
        <v>0</v>
      </c>
      <c r="H547" s="108">
        <v>0</v>
      </c>
      <c r="I547" s="271">
        <v>0</v>
      </c>
      <c r="J547" s="268" t="s">
        <v>94</v>
      </c>
    </row>
    <row r="548" spans="1:10" s="109" customFormat="1" x14ac:dyDescent="0.25">
      <c r="A548" s="105" t="s">
        <v>228</v>
      </c>
      <c r="B548" s="137">
        <v>3</v>
      </c>
      <c r="C548" s="110" t="s">
        <v>26</v>
      </c>
      <c r="D548" s="113" t="s">
        <v>215</v>
      </c>
      <c r="E548" s="107">
        <v>3234</v>
      </c>
      <c r="F548" s="52" t="s">
        <v>235</v>
      </c>
      <c r="G548" s="108">
        <v>2000</v>
      </c>
      <c r="H548" s="108">
        <v>2000</v>
      </c>
      <c r="I548" s="271">
        <v>2000</v>
      </c>
      <c r="J548" s="268" t="s">
        <v>94</v>
      </c>
    </row>
    <row r="549" spans="1:10" s="109" customFormat="1" x14ac:dyDescent="0.25">
      <c r="A549" s="105" t="s">
        <v>228</v>
      </c>
      <c r="B549" s="137">
        <v>4</v>
      </c>
      <c r="C549" s="136" t="s">
        <v>24</v>
      </c>
      <c r="D549" s="136" t="s">
        <v>765</v>
      </c>
      <c r="E549" s="107">
        <v>3232</v>
      </c>
      <c r="F549" s="52" t="s">
        <v>235</v>
      </c>
      <c r="G549" s="108">
        <v>24000</v>
      </c>
      <c r="H549" s="108">
        <v>24000</v>
      </c>
      <c r="I549" s="271">
        <v>24000</v>
      </c>
      <c r="J549" s="268" t="s">
        <v>94</v>
      </c>
    </row>
    <row r="550" spans="1:10" s="109" customFormat="1" x14ac:dyDescent="0.25">
      <c r="A550" s="105" t="s">
        <v>228</v>
      </c>
      <c r="B550" s="137">
        <v>5</v>
      </c>
      <c r="C550" s="136" t="s">
        <v>766</v>
      </c>
      <c r="D550" s="113" t="s">
        <v>773</v>
      </c>
      <c r="E550" s="107">
        <v>4227</v>
      </c>
      <c r="F550" s="52" t="s">
        <v>235</v>
      </c>
      <c r="G550" s="108">
        <v>0</v>
      </c>
      <c r="H550" s="108">
        <v>0</v>
      </c>
      <c r="I550" s="271">
        <v>0</v>
      </c>
      <c r="J550" s="268" t="s">
        <v>94</v>
      </c>
    </row>
    <row r="551" spans="1:10" x14ac:dyDescent="0.25">
      <c r="A551" s="105" t="s">
        <v>74</v>
      </c>
      <c r="B551" s="229" t="s">
        <v>74</v>
      </c>
      <c r="C551" s="192" t="s">
        <v>74</v>
      </c>
      <c r="D551" s="190" t="s">
        <v>74</v>
      </c>
      <c r="E551" s="86" t="s">
        <v>74</v>
      </c>
      <c r="F551" s="87" t="s">
        <v>74</v>
      </c>
      <c r="G551" s="237" t="s">
        <v>74</v>
      </c>
      <c r="H551" s="237" t="s">
        <v>74</v>
      </c>
      <c r="I551" s="278" t="s">
        <v>74</v>
      </c>
      <c r="J551" s="257" t="s">
        <v>74</v>
      </c>
    </row>
    <row r="552" spans="1:10" x14ac:dyDescent="0.25">
      <c r="A552" s="118" t="s">
        <v>861</v>
      </c>
      <c r="B552" s="182" t="s">
        <v>74</v>
      </c>
      <c r="C552" s="192" t="s">
        <v>349</v>
      </c>
      <c r="D552" s="190" t="s">
        <v>74</v>
      </c>
      <c r="E552" s="86" t="s">
        <v>74</v>
      </c>
      <c r="F552" s="87" t="s">
        <v>74</v>
      </c>
      <c r="G552" s="122">
        <f t="shared" ref="G552:I552" si="49">SUM(G554:G554)</f>
        <v>283481379</v>
      </c>
      <c r="H552" s="122">
        <f t="shared" si="49"/>
        <v>283481379</v>
      </c>
      <c r="I552" s="270">
        <f t="shared" si="49"/>
        <v>283481379</v>
      </c>
      <c r="J552" s="257" t="s">
        <v>74</v>
      </c>
    </row>
    <row r="553" spans="1:10" ht="28.5" customHeight="1" x14ac:dyDescent="0.25">
      <c r="A553" s="118" t="s">
        <v>854</v>
      </c>
      <c r="B553" s="182" t="s">
        <v>74</v>
      </c>
      <c r="C553" s="226" t="s">
        <v>350</v>
      </c>
      <c r="D553" s="190" t="s">
        <v>74</v>
      </c>
      <c r="E553" s="86" t="s">
        <v>74</v>
      </c>
      <c r="F553" s="87" t="s">
        <v>74</v>
      </c>
      <c r="G553" s="122">
        <f>G554</f>
        <v>283481379</v>
      </c>
      <c r="H553" s="122">
        <f>H554</f>
        <v>283481379</v>
      </c>
      <c r="I553" s="270">
        <f>I554</f>
        <v>283481379</v>
      </c>
      <c r="J553" s="257" t="s">
        <v>74</v>
      </c>
    </row>
    <row r="554" spans="1:10" x14ac:dyDescent="0.25">
      <c r="A554" s="105" t="s">
        <v>854</v>
      </c>
      <c r="B554" s="137">
        <v>1</v>
      </c>
      <c r="C554" s="89" t="s">
        <v>351</v>
      </c>
      <c r="D554" s="191" t="s">
        <v>352</v>
      </c>
      <c r="E554" s="84">
        <v>3631</v>
      </c>
      <c r="F554" s="85" t="s">
        <v>353</v>
      </c>
      <c r="G554" s="108">
        <v>283481379</v>
      </c>
      <c r="H554" s="108">
        <v>283481379</v>
      </c>
      <c r="I554" s="271">
        <v>283481379</v>
      </c>
      <c r="J554" s="260" t="s">
        <v>682</v>
      </c>
    </row>
    <row r="555" spans="1:10" x14ac:dyDescent="0.25">
      <c r="A555" s="118" t="s">
        <v>74</v>
      </c>
      <c r="B555" s="182" t="s">
        <v>74</v>
      </c>
      <c r="C555" s="192" t="s">
        <v>74</v>
      </c>
      <c r="D555" s="190" t="s">
        <v>74</v>
      </c>
      <c r="E555" s="86" t="s">
        <v>74</v>
      </c>
      <c r="F555" s="87" t="s">
        <v>74</v>
      </c>
      <c r="G555" s="237" t="s">
        <v>74</v>
      </c>
      <c r="H555" s="237" t="s">
        <v>74</v>
      </c>
      <c r="I555" s="278" t="s">
        <v>74</v>
      </c>
      <c r="J555" s="257" t="s">
        <v>74</v>
      </c>
    </row>
    <row r="556" spans="1:10" x14ac:dyDescent="0.25">
      <c r="A556" s="118" t="s">
        <v>862</v>
      </c>
      <c r="B556" s="182" t="s">
        <v>74</v>
      </c>
      <c r="C556" s="192" t="s">
        <v>349</v>
      </c>
      <c r="D556" s="190" t="s">
        <v>74</v>
      </c>
      <c r="E556" s="86"/>
      <c r="F556" s="87"/>
      <c r="G556" s="237">
        <f>SUMIF($J$558:$J$629,"..",G558:G629)</f>
        <v>25000000</v>
      </c>
      <c r="H556" s="237">
        <f>SUMIF($J$558:$J$629,"..",H558:H629)</f>
        <v>26000000</v>
      </c>
      <c r="I556" s="278">
        <f>SUMIF($J$558:$J$629,"..",I558:I629)</f>
        <v>32000000</v>
      </c>
      <c r="J556" s="257" t="s">
        <v>74</v>
      </c>
    </row>
    <row r="557" spans="1:10" ht="27" x14ac:dyDescent="0.25">
      <c r="A557" s="118" t="s">
        <v>487</v>
      </c>
      <c r="B557" s="182" t="s">
        <v>74</v>
      </c>
      <c r="C557" s="226" t="s">
        <v>354</v>
      </c>
      <c r="D557" s="190" t="s">
        <v>74</v>
      </c>
      <c r="E557" s="86" t="s">
        <v>74</v>
      </c>
      <c r="F557" s="158" t="s">
        <v>74</v>
      </c>
      <c r="G557" s="122" t="s">
        <v>74</v>
      </c>
      <c r="H557" s="122" t="s">
        <v>74</v>
      </c>
      <c r="I557" s="270" t="s">
        <v>74</v>
      </c>
      <c r="J557" s="257" t="s">
        <v>74</v>
      </c>
    </row>
    <row r="558" spans="1:10" x14ac:dyDescent="0.25">
      <c r="A558" s="105" t="s">
        <v>74</v>
      </c>
      <c r="B558" s="182" t="s">
        <v>74</v>
      </c>
      <c r="C558" s="120" t="s">
        <v>14</v>
      </c>
      <c r="D558" s="88" t="s">
        <v>74</v>
      </c>
      <c r="E558" s="44" t="s">
        <v>74</v>
      </c>
      <c r="F558" s="62" t="s">
        <v>74</v>
      </c>
      <c r="G558" s="237">
        <f t="shared" ref="G558:I558" si="50">SUM(G559:G559)</f>
        <v>100000</v>
      </c>
      <c r="H558" s="237">
        <f t="shared" si="50"/>
        <v>100000</v>
      </c>
      <c r="I558" s="278">
        <f t="shared" si="50"/>
        <v>130000</v>
      </c>
      <c r="J558" s="260" t="s">
        <v>276</v>
      </c>
    </row>
    <row r="559" spans="1:10" x14ac:dyDescent="0.25">
      <c r="A559" s="105" t="s">
        <v>487</v>
      </c>
      <c r="B559" s="137">
        <v>1</v>
      </c>
      <c r="C559" s="110" t="s">
        <v>14</v>
      </c>
      <c r="D559" s="39" t="s">
        <v>398</v>
      </c>
      <c r="E559" s="77">
        <v>3211</v>
      </c>
      <c r="F559" s="52" t="s">
        <v>483</v>
      </c>
      <c r="G559" s="108">
        <v>100000</v>
      </c>
      <c r="H559" s="108">
        <v>100000</v>
      </c>
      <c r="I559" s="271">
        <v>130000</v>
      </c>
      <c r="J559" s="260" t="s">
        <v>680</v>
      </c>
    </row>
    <row r="560" spans="1:10" x14ac:dyDescent="0.25">
      <c r="A560" s="105" t="s">
        <v>74</v>
      </c>
      <c r="B560" s="182" t="s">
        <v>74</v>
      </c>
      <c r="C560" s="120" t="s">
        <v>403</v>
      </c>
      <c r="D560" s="88" t="s">
        <v>74</v>
      </c>
      <c r="E560" s="44" t="s">
        <v>74</v>
      </c>
      <c r="F560" s="62" t="s">
        <v>74</v>
      </c>
      <c r="G560" s="122">
        <f>SUM(G561:G564)</f>
        <v>500000</v>
      </c>
      <c r="H560" s="122">
        <f t="shared" ref="H560:I560" si="51">SUM(H561:H564)</f>
        <v>500000</v>
      </c>
      <c r="I560" s="270">
        <f t="shared" si="51"/>
        <v>550000</v>
      </c>
      <c r="J560" s="260" t="s">
        <v>276</v>
      </c>
    </row>
    <row r="561" spans="1:10" s="109" customFormat="1" ht="27" x14ac:dyDescent="0.25">
      <c r="A561" s="105" t="s">
        <v>487</v>
      </c>
      <c r="B561" s="137">
        <v>2</v>
      </c>
      <c r="C561" s="110" t="s">
        <v>15</v>
      </c>
      <c r="D561" s="113" t="s">
        <v>787</v>
      </c>
      <c r="E561" s="107">
        <v>3212</v>
      </c>
      <c r="F561" s="85" t="s">
        <v>483</v>
      </c>
      <c r="G561" s="108">
        <v>193000</v>
      </c>
      <c r="H561" s="108">
        <v>193000</v>
      </c>
      <c r="I561" s="271">
        <v>193000</v>
      </c>
      <c r="J561" s="260" t="s">
        <v>680</v>
      </c>
    </row>
    <row r="562" spans="1:10" s="109" customFormat="1" ht="36.75" customHeight="1" x14ac:dyDescent="0.25">
      <c r="A562" s="105" t="s">
        <v>487</v>
      </c>
      <c r="B562" s="137">
        <v>3</v>
      </c>
      <c r="C562" s="110" t="s">
        <v>15</v>
      </c>
      <c r="D562" s="113" t="s">
        <v>788</v>
      </c>
      <c r="E562" s="107">
        <v>3212</v>
      </c>
      <c r="F562" s="85" t="s">
        <v>483</v>
      </c>
      <c r="G562" s="108">
        <v>97000</v>
      </c>
      <c r="H562" s="108">
        <v>97000</v>
      </c>
      <c r="I562" s="271">
        <v>97000</v>
      </c>
      <c r="J562" s="260" t="s">
        <v>680</v>
      </c>
    </row>
    <row r="563" spans="1:10" x14ac:dyDescent="0.25">
      <c r="A563" s="105" t="s">
        <v>487</v>
      </c>
      <c r="B563" s="137">
        <v>4</v>
      </c>
      <c r="C563" s="110" t="s">
        <v>15</v>
      </c>
      <c r="D563" s="30" t="s">
        <v>355</v>
      </c>
      <c r="E563" s="77">
        <v>3212</v>
      </c>
      <c r="F563" s="52" t="s">
        <v>483</v>
      </c>
      <c r="G563" s="108">
        <v>60000</v>
      </c>
      <c r="H563" s="108">
        <v>60000</v>
      </c>
      <c r="I563" s="271">
        <v>110000</v>
      </c>
      <c r="J563" s="260" t="s">
        <v>680</v>
      </c>
    </row>
    <row r="564" spans="1:10" ht="27" x14ac:dyDescent="0.25">
      <c r="A564" s="105" t="s">
        <v>487</v>
      </c>
      <c r="B564" s="137">
        <v>5</v>
      </c>
      <c r="C564" s="110" t="s">
        <v>17</v>
      </c>
      <c r="D564" s="30" t="s">
        <v>797</v>
      </c>
      <c r="E564" s="77">
        <v>3214</v>
      </c>
      <c r="F564" s="52" t="s">
        <v>483</v>
      </c>
      <c r="G564" s="108">
        <v>150000</v>
      </c>
      <c r="H564" s="108">
        <v>150000</v>
      </c>
      <c r="I564" s="271">
        <v>150000</v>
      </c>
      <c r="J564" s="260" t="s">
        <v>680</v>
      </c>
    </row>
    <row r="565" spans="1:10" x14ac:dyDescent="0.25">
      <c r="A565" s="105" t="s">
        <v>74</v>
      </c>
      <c r="B565" s="182" t="s">
        <v>74</v>
      </c>
      <c r="C565" s="120" t="s">
        <v>18</v>
      </c>
      <c r="D565" s="88" t="s">
        <v>74</v>
      </c>
      <c r="E565" s="44" t="s">
        <v>74</v>
      </c>
      <c r="F565" s="62" t="s">
        <v>74</v>
      </c>
      <c r="G565" s="122">
        <f t="shared" ref="G565:I565" si="52">G566</f>
        <v>20000</v>
      </c>
      <c r="H565" s="122">
        <f t="shared" si="52"/>
        <v>20000</v>
      </c>
      <c r="I565" s="270">
        <f t="shared" si="52"/>
        <v>30000</v>
      </c>
      <c r="J565" s="260" t="s">
        <v>276</v>
      </c>
    </row>
    <row r="566" spans="1:10" s="109" customFormat="1" ht="27" x14ac:dyDescent="0.25">
      <c r="A566" s="105" t="s">
        <v>487</v>
      </c>
      <c r="B566" s="137">
        <v>6</v>
      </c>
      <c r="C566" s="110" t="s">
        <v>356</v>
      </c>
      <c r="D566" s="110" t="s">
        <v>357</v>
      </c>
      <c r="E566" s="138">
        <v>3221</v>
      </c>
      <c r="F566" s="85" t="s">
        <v>483</v>
      </c>
      <c r="G566" s="108">
        <v>20000</v>
      </c>
      <c r="H566" s="108">
        <v>20000</v>
      </c>
      <c r="I566" s="271">
        <v>30000</v>
      </c>
      <c r="J566" s="260" t="s">
        <v>680</v>
      </c>
    </row>
    <row r="567" spans="1:10" x14ac:dyDescent="0.25">
      <c r="A567" s="105" t="s">
        <v>74</v>
      </c>
      <c r="B567" s="182" t="s">
        <v>74</v>
      </c>
      <c r="C567" s="120" t="s">
        <v>358</v>
      </c>
      <c r="D567" s="88" t="s">
        <v>74</v>
      </c>
      <c r="E567" s="44" t="s">
        <v>74</v>
      </c>
      <c r="F567" s="62" t="s">
        <v>74</v>
      </c>
      <c r="G567" s="122">
        <f t="shared" ref="G567:I567" si="53">SUM(G568:G571)</f>
        <v>600000</v>
      </c>
      <c r="H567" s="122">
        <f t="shared" si="53"/>
        <v>750000</v>
      </c>
      <c r="I567" s="270">
        <f t="shared" si="53"/>
        <v>700000</v>
      </c>
      <c r="J567" s="260" t="s">
        <v>276</v>
      </c>
    </row>
    <row r="568" spans="1:10" x14ac:dyDescent="0.25">
      <c r="A568" s="105" t="s">
        <v>487</v>
      </c>
      <c r="B568" s="137">
        <v>7</v>
      </c>
      <c r="C568" s="110" t="s">
        <v>359</v>
      </c>
      <c r="D568" s="31" t="s">
        <v>391</v>
      </c>
      <c r="E568" s="77">
        <v>3222</v>
      </c>
      <c r="F568" s="52" t="s">
        <v>483</v>
      </c>
      <c r="G568" s="108">
        <v>400000</v>
      </c>
      <c r="H568" s="108">
        <v>550000</v>
      </c>
      <c r="I568" s="271">
        <v>480000</v>
      </c>
      <c r="J568" s="260" t="s">
        <v>680</v>
      </c>
    </row>
    <row r="569" spans="1:10" x14ac:dyDescent="0.25">
      <c r="A569" s="105" t="s">
        <v>487</v>
      </c>
      <c r="B569" s="137">
        <v>8</v>
      </c>
      <c r="C569" s="110" t="s">
        <v>669</v>
      </c>
      <c r="D569" s="31" t="s">
        <v>74</v>
      </c>
      <c r="E569" s="77">
        <v>3222</v>
      </c>
      <c r="F569" s="52" t="s">
        <v>483</v>
      </c>
      <c r="G569" s="108">
        <v>20000</v>
      </c>
      <c r="H569" s="108">
        <v>20000</v>
      </c>
      <c r="I569" s="271">
        <v>20000</v>
      </c>
      <c r="J569" s="260" t="s">
        <v>680</v>
      </c>
    </row>
    <row r="570" spans="1:10" s="109" customFormat="1" ht="27" x14ac:dyDescent="0.25">
      <c r="A570" s="105" t="s">
        <v>487</v>
      </c>
      <c r="B570" s="137">
        <v>9</v>
      </c>
      <c r="C570" s="110" t="s">
        <v>360</v>
      </c>
      <c r="D570" s="98" t="s">
        <v>361</v>
      </c>
      <c r="E570" s="107">
        <v>3222</v>
      </c>
      <c r="F570" s="85" t="s">
        <v>483</v>
      </c>
      <c r="G570" s="108">
        <v>80000</v>
      </c>
      <c r="H570" s="108">
        <v>80000</v>
      </c>
      <c r="I570" s="271">
        <v>100000</v>
      </c>
      <c r="J570" s="260" t="s">
        <v>680</v>
      </c>
    </row>
    <row r="571" spans="1:10" x14ac:dyDescent="0.25">
      <c r="A571" s="105" t="s">
        <v>487</v>
      </c>
      <c r="B571" s="137">
        <v>10</v>
      </c>
      <c r="C571" s="110" t="s">
        <v>362</v>
      </c>
      <c r="D571" s="30" t="s">
        <v>74</v>
      </c>
      <c r="E571" s="77">
        <v>3222</v>
      </c>
      <c r="F571" s="52" t="s">
        <v>483</v>
      </c>
      <c r="G571" s="108">
        <v>100000</v>
      </c>
      <c r="H571" s="108">
        <v>100000</v>
      </c>
      <c r="I571" s="271">
        <v>100000</v>
      </c>
      <c r="J571" s="260" t="s">
        <v>680</v>
      </c>
    </row>
    <row r="572" spans="1:10" x14ac:dyDescent="0.25">
      <c r="A572" s="105" t="s">
        <v>74</v>
      </c>
      <c r="B572" s="182" t="s">
        <v>74</v>
      </c>
      <c r="C572" s="120" t="s">
        <v>19</v>
      </c>
      <c r="D572" s="88" t="s">
        <v>74</v>
      </c>
      <c r="E572" s="44" t="s">
        <v>74</v>
      </c>
      <c r="F572" s="62" t="s">
        <v>74</v>
      </c>
      <c r="G572" s="122">
        <f t="shared" ref="G572:I572" si="54">G573</f>
        <v>150000</v>
      </c>
      <c r="H572" s="122">
        <f t="shared" si="54"/>
        <v>150000</v>
      </c>
      <c r="I572" s="270">
        <f t="shared" si="54"/>
        <v>150000</v>
      </c>
      <c r="J572" s="260" t="s">
        <v>276</v>
      </c>
    </row>
    <row r="573" spans="1:10" s="109" customFormat="1" ht="27" x14ac:dyDescent="0.25">
      <c r="A573" s="105" t="s">
        <v>487</v>
      </c>
      <c r="B573" s="137">
        <v>11</v>
      </c>
      <c r="C573" s="110" t="s">
        <v>144</v>
      </c>
      <c r="D573" s="110" t="s">
        <v>392</v>
      </c>
      <c r="E573" s="107">
        <v>3223</v>
      </c>
      <c r="F573" s="85" t="s">
        <v>483</v>
      </c>
      <c r="G573" s="108">
        <v>150000</v>
      </c>
      <c r="H573" s="108">
        <v>150000</v>
      </c>
      <c r="I573" s="271">
        <v>150000</v>
      </c>
      <c r="J573" s="260" t="s">
        <v>680</v>
      </c>
    </row>
    <row r="574" spans="1:10" ht="27" x14ac:dyDescent="0.25">
      <c r="A574" s="105" t="s">
        <v>74</v>
      </c>
      <c r="B574" s="182" t="s">
        <v>74</v>
      </c>
      <c r="C574" s="120" t="s">
        <v>20</v>
      </c>
      <c r="D574" s="88" t="s">
        <v>74</v>
      </c>
      <c r="E574" s="44" t="s">
        <v>74</v>
      </c>
      <c r="F574" s="62" t="s">
        <v>74</v>
      </c>
      <c r="G574" s="122">
        <f t="shared" ref="G574:I574" si="55">SUM(G575:G577)</f>
        <v>100000</v>
      </c>
      <c r="H574" s="122">
        <f t="shared" si="55"/>
        <v>100000</v>
      </c>
      <c r="I574" s="270">
        <f t="shared" si="55"/>
        <v>100000</v>
      </c>
      <c r="J574" s="260" t="s">
        <v>276</v>
      </c>
    </row>
    <row r="575" spans="1:10" s="109" customFormat="1" ht="27" x14ac:dyDescent="0.25">
      <c r="A575" s="105" t="s">
        <v>487</v>
      </c>
      <c r="B575" s="137">
        <v>12</v>
      </c>
      <c r="C575" s="110" t="s">
        <v>363</v>
      </c>
      <c r="D575" s="110" t="s">
        <v>74</v>
      </c>
      <c r="E575" s="107">
        <v>3224</v>
      </c>
      <c r="F575" s="85" t="s">
        <v>483</v>
      </c>
      <c r="G575" s="108">
        <v>50000</v>
      </c>
      <c r="H575" s="108">
        <v>50000</v>
      </c>
      <c r="I575" s="271">
        <v>50000</v>
      </c>
      <c r="J575" s="260" t="s">
        <v>680</v>
      </c>
    </row>
    <row r="576" spans="1:10" s="109" customFormat="1" ht="27" x14ac:dyDescent="0.25">
      <c r="A576" s="105" t="s">
        <v>487</v>
      </c>
      <c r="B576" s="137">
        <v>13</v>
      </c>
      <c r="C576" s="110" t="s">
        <v>364</v>
      </c>
      <c r="D576" s="98" t="s">
        <v>74</v>
      </c>
      <c r="E576" s="107">
        <v>3224</v>
      </c>
      <c r="F576" s="85" t="s">
        <v>483</v>
      </c>
      <c r="G576" s="108">
        <v>20000</v>
      </c>
      <c r="H576" s="108">
        <v>20000</v>
      </c>
      <c r="I576" s="271">
        <v>20000</v>
      </c>
      <c r="J576" s="260" t="s">
        <v>680</v>
      </c>
    </row>
    <row r="577" spans="1:10" s="109" customFormat="1" ht="27" x14ac:dyDescent="0.25">
      <c r="A577" s="105" t="s">
        <v>487</v>
      </c>
      <c r="B577" s="137">
        <v>14</v>
      </c>
      <c r="C577" s="110" t="s">
        <v>689</v>
      </c>
      <c r="D577" s="113" t="s">
        <v>74</v>
      </c>
      <c r="E577" s="107">
        <v>3224</v>
      </c>
      <c r="F577" s="85" t="s">
        <v>483</v>
      </c>
      <c r="G577" s="108">
        <v>30000</v>
      </c>
      <c r="H577" s="108">
        <v>30000</v>
      </c>
      <c r="I577" s="271">
        <v>30000</v>
      </c>
      <c r="J577" s="260" t="s">
        <v>680</v>
      </c>
    </row>
    <row r="578" spans="1:10" x14ac:dyDescent="0.25">
      <c r="A578" s="105" t="s">
        <v>74</v>
      </c>
      <c r="B578" s="182" t="s">
        <v>74</v>
      </c>
      <c r="C578" s="120" t="s">
        <v>21</v>
      </c>
      <c r="D578" s="88" t="s">
        <v>74</v>
      </c>
      <c r="E578" s="44" t="s">
        <v>74</v>
      </c>
      <c r="F578" s="62" t="s">
        <v>74</v>
      </c>
      <c r="G578" s="122">
        <f t="shared" ref="G578:I578" si="56">G579</f>
        <v>620000</v>
      </c>
      <c r="H578" s="122">
        <f t="shared" si="56"/>
        <v>500000</v>
      </c>
      <c r="I578" s="270">
        <f t="shared" si="56"/>
        <v>900000</v>
      </c>
      <c r="J578" s="260" t="s">
        <v>276</v>
      </c>
    </row>
    <row r="579" spans="1:10" s="109" customFormat="1" ht="27" x14ac:dyDescent="0.25">
      <c r="A579" s="105" t="s">
        <v>487</v>
      </c>
      <c r="B579" s="137">
        <v>15</v>
      </c>
      <c r="C579" s="110" t="s">
        <v>319</v>
      </c>
      <c r="D579" s="110" t="s">
        <v>365</v>
      </c>
      <c r="E579" s="107">
        <v>3225</v>
      </c>
      <c r="F579" s="85" t="s">
        <v>483</v>
      </c>
      <c r="G579" s="108">
        <v>620000</v>
      </c>
      <c r="H579" s="108">
        <v>500000</v>
      </c>
      <c r="I579" s="271">
        <v>900000</v>
      </c>
      <c r="J579" s="260" t="s">
        <v>680</v>
      </c>
    </row>
    <row r="580" spans="1:10" x14ac:dyDescent="0.25">
      <c r="A580" s="105" t="s">
        <v>74</v>
      </c>
      <c r="B580" s="182" t="s">
        <v>74</v>
      </c>
      <c r="C580" s="120" t="s">
        <v>22</v>
      </c>
      <c r="D580" s="88" t="s">
        <v>74</v>
      </c>
      <c r="E580" s="44" t="s">
        <v>74</v>
      </c>
      <c r="F580" s="62" t="s">
        <v>74</v>
      </c>
      <c r="G580" s="122">
        <f t="shared" ref="G580:I580" si="57">SUM(G581:G581)</f>
        <v>1550000</v>
      </c>
      <c r="H580" s="122">
        <f t="shared" si="57"/>
        <v>1450000</v>
      </c>
      <c r="I580" s="270">
        <f t="shared" si="57"/>
        <v>2200000</v>
      </c>
      <c r="J580" s="260" t="s">
        <v>276</v>
      </c>
    </row>
    <row r="581" spans="1:10" x14ac:dyDescent="0.25">
      <c r="A581" s="105" t="s">
        <v>487</v>
      </c>
      <c r="B581" s="137">
        <v>16</v>
      </c>
      <c r="C581" s="110" t="s">
        <v>22</v>
      </c>
      <c r="D581" s="39" t="s">
        <v>406</v>
      </c>
      <c r="E581" s="77">
        <v>3227</v>
      </c>
      <c r="F581" s="52" t="s">
        <v>483</v>
      </c>
      <c r="G581" s="108">
        <v>1550000</v>
      </c>
      <c r="H581" s="108">
        <v>1450000</v>
      </c>
      <c r="I581" s="271">
        <v>2200000</v>
      </c>
      <c r="J581" s="260" t="s">
        <v>680</v>
      </c>
    </row>
    <row r="582" spans="1:10" x14ac:dyDescent="0.25">
      <c r="A582" s="105" t="s">
        <v>74</v>
      </c>
      <c r="B582" s="182" t="s">
        <v>74</v>
      </c>
      <c r="C582" s="218" t="s">
        <v>798</v>
      </c>
      <c r="D582" s="88" t="s">
        <v>74</v>
      </c>
      <c r="E582" s="44" t="s">
        <v>74</v>
      </c>
      <c r="F582" s="62" t="s">
        <v>74</v>
      </c>
      <c r="G582" s="122">
        <f>SUM(G583:G585)</f>
        <v>300000</v>
      </c>
      <c r="H582" s="122">
        <f>SUM(H583:H585)</f>
        <v>300000</v>
      </c>
      <c r="I582" s="270">
        <f>SUM(I583:I585)</f>
        <v>300000</v>
      </c>
      <c r="J582" s="260" t="s">
        <v>276</v>
      </c>
    </row>
    <row r="583" spans="1:10" s="109" customFormat="1" ht="40.5" x14ac:dyDescent="0.25">
      <c r="A583" s="105" t="s">
        <v>487</v>
      </c>
      <c r="B583" s="137">
        <v>17</v>
      </c>
      <c r="C583" s="110" t="s">
        <v>23</v>
      </c>
      <c r="D583" s="98" t="s">
        <v>670</v>
      </c>
      <c r="E583" s="107">
        <v>3231</v>
      </c>
      <c r="F583" s="85" t="s">
        <v>483</v>
      </c>
      <c r="G583" s="108">
        <v>60000</v>
      </c>
      <c r="H583" s="108">
        <v>60000</v>
      </c>
      <c r="I583" s="271">
        <v>60000</v>
      </c>
      <c r="J583" s="260" t="s">
        <v>680</v>
      </c>
    </row>
    <row r="584" spans="1:10" s="109" customFormat="1" ht="40.5" x14ac:dyDescent="0.25">
      <c r="A584" s="105" t="s">
        <v>487</v>
      </c>
      <c r="B584" s="137">
        <v>18</v>
      </c>
      <c r="C584" s="110" t="s">
        <v>23</v>
      </c>
      <c r="D584" s="98" t="s">
        <v>767</v>
      </c>
      <c r="E584" s="107">
        <v>3231</v>
      </c>
      <c r="F584" s="85" t="s">
        <v>483</v>
      </c>
      <c r="G584" s="108">
        <v>90000</v>
      </c>
      <c r="H584" s="108">
        <v>90000</v>
      </c>
      <c r="I584" s="271">
        <v>90000</v>
      </c>
      <c r="J584" s="260" t="s">
        <v>680</v>
      </c>
    </row>
    <row r="585" spans="1:10" s="109" customFormat="1" ht="27" x14ac:dyDescent="0.25">
      <c r="A585" s="105" t="s">
        <v>487</v>
      </c>
      <c r="B585" s="137">
        <v>19</v>
      </c>
      <c r="C585" s="89" t="s">
        <v>314</v>
      </c>
      <c r="D585" s="98" t="s">
        <v>760</v>
      </c>
      <c r="E585" s="107">
        <v>3231</v>
      </c>
      <c r="F585" s="85" t="s">
        <v>483</v>
      </c>
      <c r="G585" s="108">
        <v>150000</v>
      </c>
      <c r="H585" s="108">
        <v>150000</v>
      </c>
      <c r="I585" s="271">
        <v>150000</v>
      </c>
      <c r="J585" s="260" t="s">
        <v>680</v>
      </c>
    </row>
    <row r="586" spans="1:10" x14ac:dyDescent="0.25">
      <c r="A586" s="105" t="s">
        <v>74</v>
      </c>
      <c r="B586" s="182" t="s">
        <v>74</v>
      </c>
      <c r="C586" s="192" t="s">
        <v>24</v>
      </c>
      <c r="D586" s="88" t="s">
        <v>74</v>
      </c>
      <c r="E586" s="44" t="s">
        <v>74</v>
      </c>
      <c r="F586" s="62" t="s">
        <v>74</v>
      </c>
      <c r="G586" s="237">
        <f t="shared" ref="G586:I586" si="58">SUM(G587:G590)</f>
        <v>650000</v>
      </c>
      <c r="H586" s="237">
        <f t="shared" si="58"/>
        <v>650000</v>
      </c>
      <c r="I586" s="278">
        <f t="shared" si="58"/>
        <v>700000</v>
      </c>
      <c r="J586" s="260" t="s">
        <v>276</v>
      </c>
    </row>
    <row r="587" spans="1:10" s="109" customFormat="1" ht="27" x14ac:dyDescent="0.25">
      <c r="A587" s="105" t="s">
        <v>487</v>
      </c>
      <c r="B587" s="137">
        <v>20</v>
      </c>
      <c r="C587" s="89" t="s">
        <v>315</v>
      </c>
      <c r="D587" s="98" t="s">
        <v>393</v>
      </c>
      <c r="E587" s="107">
        <v>3232</v>
      </c>
      <c r="F587" s="85" t="s">
        <v>483</v>
      </c>
      <c r="G587" s="116">
        <v>100000</v>
      </c>
      <c r="H587" s="116">
        <v>100000</v>
      </c>
      <c r="I587" s="280">
        <v>100000</v>
      </c>
      <c r="J587" s="260" t="s">
        <v>680</v>
      </c>
    </row>
    <row r="588" spans="1:10" s="109" customFormat="1" ht="40.5" x14ac:dyDescent="0.25">
      <c r="A588" s="105" t="s">
        <v>487</v>
      </c>
      <c r="B588" s="137">
        <v>21</v>
      </c>
      <c r="C588" s="89" t="s">
        <v>316</v>
      </c>
      <c r="D588" s="98" t="s">
        <v>394</v>
      </c>
      <c r="E588" s="107">
        <v>3232</v>
      </c>
      <c r="F588" s="85" t="s">
        <v>483</v>
      </c>
      <c r="G588" s="116">
        <v>250000</v>
      </c>
      <c r="H588" s="116">
        <v>250000</v>
      </c>
      <c r="I588" s="280">
        <v>250000</v>
      </c>
      <c r="J588" s="260" t="s">
        <v>680</v>
      </c>
    </row>
    <row r="589" spans="1:10" s="109" customFormat="1" ht="27" x14ac:dyDescent="0.25">
      <c r="A589" s="105" t="s">
        <v>487</v>
      </c>
      <c r="B589" s="137">
        <v>22</v>
      </c>
      <c r="C589" s="89" t="s">
        <v>366</v>
      </c>
      <c r="D589" s="110" t="s">
        <v>367</v>
      </c>
      <c r="E589" s="112">
        <v>3232</v>
      </c>
      <c r="F589" s="85" t="s">
        <v>483</v>
      </c>
      <c r="G589" s="116">
        <v>250000</v>
      </c>
      <c r="H589" s="116">
        <v>250000</v>
      </c>
      <c r="I589" s="280">
        <v>250000</v>
      </c>
      <c r="J589" s="260" t="s">
        <v>680</v>
      </c>
    </row>
    <row r="590" spans="1:10" s="109" customFormat="1" ht="27" x14ac:dyDescent="0.25">
      <c r="A590" s="105" t="s">
        <v>487</v>
      </c>
      <c r="B590" s="137">
        <v>23</v>
      </c>
      <c r="C590" s="89" t="s">
        <v>368</v>
      </c>
      <c r="D590" s="110" t="s">
        <v>369</v>
      </c>
      <c r="E590" s="107">
        <v>3232</v>
      </c>
      <c r="F590" s="85" t="s">
        <v>483</v>
      </c>
      <c r="G590" s="116">
        <v>50000</v>
      </c>
      <c r="H590" s="116">
        <v>50000</v>
      </c>
      <c r="I590" s="280">
        <v>100000</v>
      </c>
      <c r="J590" s="260" t="s">
        <v>680</v>
      </c>
    </row>
    <row r="591" spans="1:10" x14ac:dyDescent="0.25">
      <c r="A591" s="105" t="s">
        <v>74</v>
      </c>
      <c r="B591" s="182" t="s">
        <v>74</v>
      </c>
      <c r="C591" s="120" t="s">
        <v>25</v>
      </c>
      <c r="D591" s="88" t="s">
        <v>74</v>
      </c>
      <c r="E591" s="44" t="s">
        <v>74</v>
      </c>
      <c r="F591" s="62" t="s">
        <v>74</v>
      </c>
      <c r="G591" s="237">
        <f t="shared" ref="G591:I591" si="59">SUM(G592:G592)</f>
        <v>160000</v>
      </c>
      <c r="H591" s="237">
        <f t="shared" si="59"/>
        <v>160000</v>
      </c>
      <c r="I591" s="278">
        <f t="shared" si="59"/>
        <v>180000</v>
      </c>
      <c r="J591" s="260" t="s">
        <v>276</v>
      </c>
    </row>
    <row r="592" spans="1:10" x14ac:dyDescent="0.25">
      <c r="A592" s="105" t="s">
        <v>487</v>
      </c>
      <c r="B592" s="137">
        <v>24</v>
      </c>
      <c r="C592" s="89" t="s">
        <v>370</v>
      </c>
      <c r="D592" s="30" t="s">
        <v>74</v>
      </c>
      <c r="E592" s="77">
        <v>3233</v>
      </c>
      <c r="F592" s="52" t="s">
        <v>483</v>
      </c>
      <c r="G592" s="116">
        <v>160000</v>
      </c>
      <c r="H592" s="116">
        <v>160000</v>
      </c>
      <c r="I592" s="280">
        <v>180000</v>
      </c>
      <c r="J592" s="260" t="s">
        <v>681</v>
      </c>
    </row>
    <row r="593" spans="1:10" x14ac:dyDescent="0.25">
      <c r="A593" s="105" t="s">
        <v>74</v>
      </c>
      <c r="B593" s="182" t="s">
        <v>74</v>
      </c>
      <c r="C593" s="192" t="s">
        <v>27</v>
      </c>
      <c r="D593" s="88" t="s">
        <v>74</v>
      </c>
      <c r="E593" s="44" t="s">
        <v>74</v>
      </c>
      <c r="F593" s="62" t="s">
        <v>74</v>
      </c>
      <c r="G593" s="237">
        <f>SUM(G594:G595)</f>
        <v>100000</v>
      </c>
      <c r="H593" s="237">
        <f t="shared" ref="H593:I593" si="60">SUM(H594:H595)</f>
        <v>100000</v>
      </c>
      <c r="I593" s="278">
        <f t="shared" si="60"/>
        <v>140000</v>
      </c>
      <c r="J593" s="260" t="s">
        <v>276</v>
      </c>
    </row>
    <row r="594" spans="1:10" x14ac:dyDescent="0.25">
      <c r="A594" s="105" t="s">
        <v>487</v>
      </c>
      <c r="B594" s="106">
        <v>25</v>
      </c>
      <c r="C594" s="115" t="s">
        <v>260</v>
      </c>
      <c r="D594" s="31" t="s">
        <v>761</v>
      </c>
      <c r="E594" s="77">
        <v>3235</v>
      </c>
      <c r="F594" s="52" t="s">
        <v>483</v>
      </c>
      <c r="G594" s="108">
        <v>30000</v>
      </c>
      <c r="H594" s="108">
        <v>30000</v>
      </c>
      <c r="I594" s="271">
        <v>30000</v>
      </c>
      <c r="J594" s="260" t="s">
        <v>680</v>
      </c>
    </row>
    <row r="595" spans="1:10" x14ac:dyDescent="0.25">
      <c r="A595" s="105" t="s">
        <v>487</v>
      </c>
      <c r="B595" s="137">
        <v>26</v>
      </c>
      <c r="C595" s="89" t="s">
        <v>371</v>
      </c>
      <c r="D595" s="31" t="s">
        <v>372</v>
      </c>
      <c r="E595" s="77">
        <v>3235</v>
      </c>
      <c r="F595" s="52" t="s">
        <v>483</v>
      </c>
      <c r="G595" s="116">
        <v>70000</v>
      </c>
      <c r="H595" s="116">
        <v>70000</v>
      </c>
      <c r="I595" s="280">
        <v>110000</v>
      </c>
      <c r="J595" s="260" t="s">
        <v>680</v>
      </c>
    </row>
    <row r="596" spans="1:10" x14ac:dyDescent="0.25">
      <c r="A596" s="105" t="s">
        <v>74</v>
      </c>
      <c r="B596" s="182" t="s">
        <v>74</v>
      </c>
      <c r="C596" s="218" t="s">
        <v>31</v>
      </c>
      <c r="D596" s="88" t="s">
        <v>74</v>
      </c>
      <c r="E596" s="44" t="s">
        <v>74</v>
      </c>
      <c r="F596" s="62" t="s">
        <v>74</v>
      </c>
      <c r="G596" s="237">
        <f>SUM(G597:G597)</f>
        <v>50000</v>
      </c>
      <c r="H596" s="237">
        <f>SUM(H597:H597)</f>
        <v>50000</v>
      </c>
      <c r="I596" s="278">
        <f>SUM(I597:I597)</f>
        <v>50000</v>
      </c>
      <c r="J596" s="260" t="s">
        <v>276</v>
      </c>
    </row>
    <row r="597" spans="1:10" x14ac:dyDescent="0.25">
      <c r="A597" s="105" t="s">
        <v>487</v>
      </c>
      <c r="B597" s="137">
        <v>27</v>
      </c>
      <c r="C597" s="111" t="s">
        <v>162</v>
      </c>
      <c r="D597" s="22" t="s">
        <v>373</v>
      </c>
      <c r="E597" s="80">
        <v>3239</v>
      </c>
      <c r="F597" s="52" t="s">
        <v>483</v>
      </c>
      <c r="G597" s="116">
        <v>50000</v>
      </c>
      <c r="H597" s="116">
        <v>50000</v>
      </c>
      <c r="I597" s="280">
        <v>50000</v>
      </c>
      <c r="J597" s="260" t="s">
        <v>680</v>
      </c>
    </row>
    <row r="598" spans="1:10" x14ac:dyDescent="0.25">
      <c r="A598" s="105" t="s">
        <v>74</v>
      </c>
      <c r="B598" s="182" t="s">
        <v>74</v>
      </c>
      <c r="C598" s="218" t="s">
        <v>32</v>
      </c>
      <c r="D598" s="88" t="s">
        <v>74</v>
      </c>
      <c r="E598" s="44" t="s">
        <v>74</v>
      </c>
      <c r="F598" s="62" t="s">
        <v>74</v>
      </c>
      <c r="G598" s="237">
        <f t="shared" ref="G598:I598" si="61">SUM(G599:G607)</f>
        <v>1750000</v>
      </c>
      <c r="H598" s="237">
        <f t="shared" si="61"/>
        <v>1750000</v>
      </c>
      <c r="I598" s="278">
        <f t="shared" si="61"/>
        <v>1750000</v>
      </c>
      <c r="J598" s="260" t="s">
        <v>276</v>
      </c>
    </row>
    <row r="599" spans="1:10" x14ac:dyDescent="0.25">
      <c r="A599" s="105" t="s">
        <v>487</v>
      </c>
      <c r="B599" s="137">
        <v>28</v>
      </c>
      <c r="C599" s="89" t="s">
        <v>32</v>
      </c>
      <c r="D599" s="36" t="s">
        <v>374</v>
      </c>
      <c r="E599" s="77">
        <v>3241</v>
      </c>
      <c r="F599" s="52" t="s">
        <v>483</v>
      </c>
      <c r="G599" s="116">
        <v>245000</v>
      </c>
      <c r="H599" s="116">
        <v>245000</v>
      </c>
      <c r="I599" s="280">
        <v>245000</v>
      </c>
      <c r="J599" s="260" t="s">
        <v>680</v>
      </c>
    </row>
    <row r="600" spans="1:10" x14ac:dyDescent="0.25">
      <c r="A600" s="105" t="s">
        <v>487</v>
      </c>
      <c r="B600" s="137">
        <v>29</v>
      </c>
      <c r="C600" s="89" t="s">
        <v>32</v>
      </c>
      <c r="D600" s="36" t="s">
        <v>375</v>
      </c>
      <c r="E600" s="77">
        <v>3241</v>
      </c>
      <c r="F600" s="52" t="s">
        <v>483</v>
      </c>
      <c r="G600" s="116">
        <v>200000</v>
      </c>
      <c r="H600" s="116">
        <v>200000</v>
      </c>
      <c r="I600" s="280">
        <v>200000</v>
      </c>
      <c r="J600" s="260" t="s">
        <v>680</v>
      </c>
    </row>
    <row r="601" spans="1:10" x14ac:dyDescent="0.25">
      <c r="A601" s="105" t="s">
        <v>487</v>
      </c>
      <c r="B601" s="137">
        <v>30</v>
      </c>
      <c r="C601" s="89" t="s">
        <v>32</v>
      </c>
      <c r="D601" s="36" t="s">
        <v>376</v>
      </c>
      <c r="E601" s="77">
        <v>3241</v>
      </c>
      <c r="F601" s="52" t="s">
        <v>483</v>
      </c>
      <c r="G601" s="116">
        <v>200000</v>
      </c>
      <c r="H601" s="116">
        <v>200000</v>
      </c>
      <c r="I601" s="280">
        <v>200000</v>
      </c>
      <c r="J601" s="260" t="s">
        <v>680</v>
      </c>
    </row>
    <row r="602" spans="1:10" x14ac:dyDescent="0.25">
      <c r="A602" s="105" t="s">
        <v>487</v>
      </c>
      <c r="B602" s="137">
        <v>31</v>
      </c>
      <c r="C602" s="89" t="s">
        <v>32</v>
      </c>
      <c r="D602" s="36" t="s">
        <v>377</v>
      </c>
      <c r="E602" s="77">
        <v>3241</v>
      </c>
      <c r="F602" s="52" t="s">
        <v>483</v>
      </c>
      <c r="G602" s="116">
        <v>200000</v>
      </c>
      <c r="H602" s="116">
        <v>200000</v>
      </c>
      <c r="I602" s="280">
        <v>200000</v>
      </c>
      <c r="J602" s="260" t="s">
        <v>680</v>
      </c>
    </row>
    <row r="603" spans="1:10" x14ac:dyDescent="0.25">
      <c r="A603" s="105" t="s">
        <v>487</v>
      </c>
      <c r="B603" s="137">
        <v>32</v>
      </c>
      <c r="C603" s="89" t="s">
        <v>32</v>
      </c>
      <c r="D603" s="36" t="s">
        <v>378</v>
      </c>
      <c r="E603" s="77">
        <v>3241</v>
      </c>
      <c r="F603" s="52" t="s">
        <v>483</v>
      </c>
      <c r="G603" s="116">
        <v>180000</v>
      </c>
      <c r="H603" s="116">
        <v>180000</v>
      </c>
      <c r="I603" s="280">
        <v>180000</v>
      </c>
      <c r="J603" s="260" t="s">
        <v>680</v>
      </c>
    </row>
    <row r="604" spans="1:10" x14ac:dyDescent="0.25">
      <c r="A604" s="105" t="s">
        <v>487</v>
      </c>
      <c r="B604" s="137">
        <v>33</v>
      </c>
      <c r="C604" s="89" t="s">
        <v>32</v>
      </c>
      <c r="D604" s="36" t="s">
        <v>379</v>
      </c>
      <c r="E604" s="77">
        <v>3241</v>
      </c>
      <c r="F604" s="52" t="s">
        <v>483</v>
      </c>
      <c r="G604" s="116">
        <v>230000</v>
      </c>
      <c r="H604" s="116">
        <v>230000</v>
      </c>
      <c r="I604" s="280">
        <v>230000</v>
      </c>
      <c r="J604" s="260" t="s">
        <v>680</v>
      </c>
    </row>
    <row r="605" spans="1:10" x14ac:dyDescent="0.25">
      <c r="A605" s="105" t="s">
        <v>487</v>
      </c>
      <c r="B605" s="137">
        <v>34</v>
      </c>
      <c r="C605" s="89" t="s">
        <v>32</v>
      </c>
      <c r="D605" s="36" t="s">
        <v>380</v>
      </c>
      <c r="E605" s="77">
        <v>3241</v>
      </c>
      <c r="F605" s="52" t="s">
        <v>483</v>
      </c>
      <c r="G605" s="116">
        <v>200000</v>
      </c>
      <c r="H605" s="116">
        <v>200000</v>
      </c>
      <c r="I605" s="280">
        <v>200000</v>
      </c>
      <c r="J605" s="260" t="s">
        <v>680</v>
      </c>
    </row>
    <row r="606" spans="1:10" x14ac:dyDescent="0.25">
      <c r="A606" s="105" t="s">
        <v>487</v>
      </c>
      <c r="B606" s="137">
        <v>35</v>
      </c>
      <c r="C606" s="89" t="s">
        <v>32</v>
      </c>
      <c r="D606" s="36" t="s">
        <v>381</v>
      </c>
      <c r="E606" s="77">
        <v>3241</v>
      </c>
      <c r="F606" s="52" t="s">
        <v>483</v>
      </c>
      <c r="G606" s="116">
        <v>200000</v>
      </c>
      <c r="H606" s="116">
        <v>200000</v>
      </c>
      <c r="I606" s="280">
        <v>200000</v>
      </c>
      <c r="J606" s="260" t="s">
        <v>680</v>
      </c>
    </row>
    <row r="607" spans="1:10" x14ac:dyDescent="0.25">
      <c r="A607" s="105" t="s">
        <v>487</v>
      </c>
      <c r="B607" s="137">
        <v>36</v>
      </c>
      <c r="C607" s="89" t="s">
        <v>32</v>
      </c>
      <c r="D607" s="36" t="s">
        <v>382</v>
      </c>
      <c r="E607" s="77">
        <v>3241</v>
      </c>
      <c r="F607" s="52" t="s">
        <v>483</v>
      </c>
      <c r="G607" s="116">
        <v>95000</v>
      </c>
      <c r="H607" s="116">
        <v>95000</v>
      </c>
      <c r="I607" s="280">
        <v>95000</v>
      </c>
      <c r="J607" s="260" t="s">
        <v>680</v>
      </c>
    </row>
    <row r="608" spans="1:10" x14ac:dyDescent="0.25">
      <c r="A608" s="105" t="s">
        <v>74</v>
      </c>
      <c r="B608" s="182" t="s">
        <v>74</v>
      </c>
      <c r="C608" s="218" t="s">
        <v>34</v>
      </c>
      <c r="D608" s="88" t="s">
        <v>74</v>
      </c>
      <c r="E608" s="44" t="s">
        <v>74</v>
      </c>
      <c r="F608" s="62" t="s">
        <v>74</v>
      </c>
      <c r="G608" s="237">
        <f t="shared" ref="G608:I608" si="62">SUM(G609:G610)</f>
        <v>80000</v>
      </c>
      <c r="H608" s="237">
        <f t="shared" si="62"/>
        <v>80000</v>
      </c>
      <c r="I608" s="278">
        <f t="shared" si="62"/>
        <v>110000</v>
      </c>
      <c r="J608" s="260" t="s">
        <v>276</v>
      </c>
    </row>
    <row r="609" spans="1:10" x14ac:dyDescent="0.25">
      <c r="A609" s="105" t="s">
        <v>487</v>
      </c>
      <c r="B609" s="137">
        <v>37</v>
      </c>
      <c r="C609" s="89" t="s">
        <v>34</v>
      </c>
      <c r="D609" s="36" t="s">
        <v>395</v>
      </c>
      <c r="E609" s="77">
        <v>3292</v>
      </c>
      <c r="F609" s="52" t="s">
        <v>483</v>
      </c>
      <c r="G609" s="116">
        <v>55000</v>
      </c>
      <c r="H609" s="116">
        <v>50000</v>
      </c>
      <c r="I609" s="280">
        <v>75000</v>
      </c>
      <c r="J609" s="260" t="s">
        <v>680</v>
      </c>
    </row>
    <row r="610" spans="1:10" s="109" customFormat="1" ht="27" x14ac:dyDescent="0.25">
      <c r="A610" s="105" t="s">
        <v>487</v>
      </c>
      <c r="B610" s="137">
        <v>38</v>
      </c>
      <c r="C610" s="89" t="s">
        <v>34</v>
      </c>
      <c r="D610" s="98" t="s">
        <v>396</v>
      </c>
      <c r="E610" s="107">
        <v>3292</v>
      </c>
      <c r="F610" s="85" t="s">
        <v>483</v>
      </c>
      <c r="G610" s="116">
        <v>25000</v>
      </c>
      <c r="H610" s="116">
        <v>30000</v>
      </c>
      <c r="I610" s="280">
        <v>35000</v>
      </c>
      <c r="J610" s="260" t="s">
        <v>680</v>
      </c>
    </row>
    <row r="611" spans="1:10" x14ac:dyDescent="0.25">
      <c r="A611" s="105" t="s">
        <v>74</v>
      </c>
      <c r="B611" s="182" t="s">
        <v>74</v>
      </c>
      <c r="C611" s="192" t="s">
        <v>399</v>
      </c>
      <c r="D611" s="88" t="s">
        <v>74</v>
      </c>
      <c r="E611" s="44" t="s">
        <v>74</v>
      </c>
      <c r="F611" s="62" t="s">
        <v>74</v>
      </c>
      <c r="G611" s="237">
        <f t="shared" ref="G611:I611" si="63">SUM(G612:G614)</f>
        <v>120000</v>
      </c>
      <c r="H611" s="237">
        <f t="shared" si="63"/>
        <v>120000</v>
      </c>
      <c r="I611" s="278">
        <f t="shared" si="63"/>
        <v>150000</v>
      </c>
      <c r="J611" s="260" t="s">
        <v>276</v>
      </c>
    </row>
    <row r="612" spans="1:10" x14ac:dyDescent="0.25">
      <c r="A612" s="105" t="s">
        <v>487</v>
      </c>
      <c r="B612" s="137">
        <v>39</v>
      </c>
      <c r="C612" s="89" t="s">
        <v>401</v>
      </c>
      <c r="D612" s="30" t="s">
        <v>397</v>
      </c>
      <c r="E612" s="77">
        <v>3239</v>
      </c>
      <c r="F612" s="52" t="s">
        <v>483</v>
      </c>
      <c r="G612" s="116">
        <v>70000</v>
      </c>
      <c r="H612" s="116">
        <v>70000</v>
      </c>
      <c r="I612" s="280">
        <v>100000</v>
      </c>
      <c r="J612" s="260" t="s">
        <v>680</v>
      </c>
    </row>
    <row r="613" spans="1:10" x14ac:dyDescent="0.25">
      <c r="A613" s="105" t="s">
        <v>487</v>
      </c>
      <c r="B613" s="137">
        <v>40</v>
      </c>
      <c r="C613" s="89" t="s">
        <v>671</v>
      </c>
      <c r="D613" s="30" t="s">
        <v>402</v>
      </c>
      <c r="E613" s="77">
        <v>3221</v>
      </c>
      <c r="F613" s="52" t="s">
        <v>483</v>
      </c>
      <c r="G613" s="116">
        <v>10000</v>
      </c>
      <c r="H613" s="116">
        <v>10000</v>
      </c>
      <c r="I613" s="280">
        <v>10000</v>
      </c>
      <c r="J613" s="260" t="s">
        <v>680</v>
      </c>
    </row>
    <row r="614" spans="1:10" x14ac:dyDescent="0.25">
      <c r="A614" s="105" t="s">
        <v>487</v>
      </c>
      <c r="B614" s="137">
        <v>41</v>
      </c>
      <c r="C614" s="89" t="s">
        <v>400</v>
      </c>
      <c r="D614" s="30" t="s">
        <v>672</v>
      </c>
      <c r="E614" s="77">
        <v>3235</v>
      </c>
      <c r="F614" s="52" t="s">
        <v>483</v>
      </c>
      <c r="G614" s="116">
        <v>40000</v>
      </c>
      <c r="H614" s="116">
        <v>40000</v>
      </c>
      <c r="I614" s="280">
        <v>40000</v>
      </c>
      <c r="J614" s="260" t="s">
        <v>680</v>
      </c>
    </row>
    <row r="615" spans="1:10" ht="27" x14ac:dyDescent="0.25">
      <c r="A615" s="105" t="s">
        <v>74</v>
      </c>
      <c r="B615" s="182" t="s">
        <v>74</v>
      </c>
      <c r="C615" s="218" t="s">
        <v>404</v>
      </c>
      <c r="D615" s="88" t="s">
        <v>74</v>
      </c>
      <c r="E615" s="44" t="s">
        <v>74</v>
      </c>
      <c r="F615" s="62" t="s">
        <v>74</v>
      </c>
      <c r="G615" s="237">
        <f t="shared" ref="G615:I615" si="64">SUM(G616:G617)</f>
        <v>1400000</v>
      </c>
      <c r="H615" s="237">
        <f t="shared" si="64"/>
        <v>1300000</v>
      </c>
      <c r="I615" s="278">
        <f t="shared" si="64"/>
        <v>2500000</v>
      </c>
      <c r="J615" s="260" t="s">
        <v>276</v>
      </c>
    </row>
    <row r="616" spans="1:10" s="109" customFormat="1" ht="27" x14ac:dyDescent="0.25">
      <c r="A616" s="105" t="s">
        <v>487</v>
      </c>
      <c r="B616" s="137">
        <v>42</v>
      </c>
      <c r="C616" s="110" t="s">
        <v>405</v>
      </c>
      <c r="D616" s="110" t="s">
        <v>408</v>
      </c>
      <c r="E616" s="107">
        <v>3661</v>
      </c>
      <c r="F616" s="85" t="s">
        <v>483</v>
      </c>
      <c r="G616" s="116">
        <v>800000</v>
      </c>
      <c r="H616" s="116">
        <v>700000</v>
      </c>
      <c r="I616" s="280">
        <v>1800000</v>
      </c>
      <c r="J616" s="260" t="s">
        <v>680</v>
      </c>
    </row>
    <row r="617" spans="1:10" s="109" customFormat="1" ht="27" x14ac:dyDescent="0.25">
      <c r="A617" s="105" t="s">
        <v>487</v>
      </c>
      <c r="B617" s="137">
        <v>43</v>
      </c>
      <c r="C617" s="110" t="s">
        <v>405</v>
      </c>
      <c r="D617" s="110" t="s">
        <v>785</v>
      </c>
      <c r="E617" s="107">
        <v>3661</v>
      </c>
      <c r="F617" s="85" t="s">
        <v>483</v>
      </c>
      <c r="G617" s="116">
        <v>600000</v>
      </c>
      <c r="H617" s="116">
        <v>600000</v>
      </c>
      <c r="I617" s="280">
        <v>700000</v>
      </c>
      <c r="J617" s="260" t="s">
        <v>680</v>
      </c>
    </row>
    <row r="618" spans="1:10" ht="27" x14ac:dyDescent="0.25">
      <c r="A618" s="105" t="s">
        <v>74</v>
      </c>
      <c r="B618" s="182" t="s">
        <v>74</v>
      </c>
      <c r="C618" s="218" t="s">
        <v>407</v>
      </c>
      <c r="D618" s="88" t="s">
        <v>74</v>
      </c>
      <c r="E618" s="65" t="s">
        <v>74</v>
      </c>
      <c r="F618" s="62" t="s">
        <v>74</v>
      </c>
      <c r="G618" s="122">
        <f t="shared" ref="G618:I618" si="65">SUM(G619:G621)</f>
        <v>16000000</v>
      </c>
      <c r="H618" s="122">
        <f t="shared" si="65"/>
        <v>16000000</v>
      </c>
      <c r="I618" s="270">
        <f t="shared" si="65"/>
        <v>19000000</v>
      </c>
      <c r="J618" s="260" t="s">
        <v>276</v>
      </c>
    </row>
    <row r="619" spans="1:10" s="109" customFormat="1" x14ac:dyDescent="0.25">
      <c r="A619" s="105" t="s">
        <v>487</v>
      </c>
      <c r="B619" s="137">
        <v>44</v>
      </c>
      <c r="C619" s="110" t="s">
        <v>673</v>
      </c>
      <c r="D619" s="98" t="s">
        <v>873</v>
      </c>
      <c r="E619" s="112">
        <v>3811</v>
      </c>
      <c r="F619" s="85" t="s">
        <v>483</v>
      </c>
      <c r="G619" s="116">
        <v>14000000</v>
      </c>
      <c r="H619" s="116">
        <v>14000000</v>
      </c>
      <c r="I619" s="280">
        <v>16000000</v>
      </c>
      <c r="J619" s="260" t="s">
        <v>680</v>
      </c>
    </row>
    <row r="620" spans="1:10" s="109" customFormat="1" ht="27" x14ac:dyDescent="0.25">
      <c r="A620" s="105" t="s">
        <v>487</v>
      </c>
      <c r="B620" s="137">
        <v>45</v>
      </c>
      <c r="C620" s="110" t="s">
        <v>673</v>
      </c>
      <c r="D620" s="110" t="s">
        <v>409</v>
      </c>
      <c r="E620" s="112">
        <v>3811</v>
      </c>
      <c r="F620" s="85" t="s">
        <v>483</v>
      </c>
      <c r="G620" s="116">
        <v>1500000</v>
      </c>
      <c r="H620" s="116">
        <v>1500000</v>
      </c>
      <c r="I620" s="280">
        <v>2500000</v>
      </c>
      <c r="J620" s="260" t="s">
        <v>680</v>
      </c>
    </row>
    <row r="621" spans="1:10" s="109" customFormat="1" ht="27" x14ac:dyDescent="0.25">
      <c r="A621" s="105" t="s">
        <v>487</v>
      </c>
      <c r="B621" s="137">
        <v>46</v>
      </c>
      <c r="C621" s="110" t="s">
        <v>673</v>
      </c>
      <c r="D621" s="110" t="s">
        <v>786</v>
      </c>
      <c r="E621" s="112">
        <v>3811</v>
      </c>
      <c r="F621" s="85" t="s">
        <v>483</v>
      </c>
      <c r="G621" s="116">
        <v>500000</v>
      </c>
      <c r="H621" s="116">
        <v>500000</v>
      </c>
      <c r="I621" s="280">
        <v>500000</v>
      </c>
      <c r="J621" s="260" t="s">
        <v>680</v>
      </c>
    </row>
    <row r="622" spans="1:10" x14ac:dyDescent="0.25">
      <c r="A622" s="105" t="s">
        <v>74</v>
      </c>
      <c r="B622" s="182" t="s">
        <v>74</v>
      </c>
      <c r="C622" s="218" t="s">
        <v>44</v>
      </c>
      <c r="D622" s="88" t="s">
        <v>74</v>
      </c>
      <c r="E622" s="65" t="s">
        <v>74</v>
      </c>
      <c r="F622" s="62" t="s">
        <v>74</v>
      </c>
      <c r="G622" s="122">
        <f t="shared" ref="G622:I622" si="66">G623</f>
        <v>100000</v>
      </c>
      <c r="H622" s="122">
        <f t="shared" si="66"/>
        <v>100000</v>
      </c>
      <c r="I622" s="270">
        <f t="shared" si="66"/>
        <v>150000</v>
      </c>
      <c r="J622" s="260" t="s">
        <v>276</v>
      </c>
    </row>
    <row r="623" spans="1:10" x14ac:dyDescent="0.25">
      <c r="A623" s="105" t="s">
        <v>487</v>
      </c>
      <c r="B623" s="137">
        <v>47</v>
      </c>
      <c r="C623" s="111" t="s">
        <v>385</v>
      </c>
      <c r="D623" s="22" t="s">
        <v>386</v>
      </c>
      <c r="E623" s="80">
        <v>4222</v>
      </c>
      <c r="F623" s="52" t="s">
        <v>483</v>
      </c>
      <c r="G623" s="108">
        <v>100000</v>
      </c>
      <c r="H623" s="108">
        <v>100000</v>
      </c>
      <c r="I623" s="271">
        <v>150000</v>
      </c>
      <c r="J623" s="260" t="s">
        <v>680</v>
      </c>
    </row>
    <row r="624" spans="1:10" x14ac:dyDescent="0.25">
      <c r="A624" s="105" t="s">
        <v>74</v>
      </c>
      <c r="B624" s="182" t="s">
        <v>74</v>
      </c>
      <c r="C624" s="120" t="s">
        <v>70</v>
      </c>
      <c r="D624" s="88" t="s">
        <v>74</v>
      </c>
      <c r="E624" s="65" t="s">
        <v>74</v>
      </c>
      <c r="F624" s="62" t="s">
        <v>74</v>
      </c>
      <c r="G624" s="122">
        <f t="shared" ref="G624:I624" si="67">G625</f>
        <v>600000</v>
      </c>
      <c r="H624" s="122">
        <f t="shared" si="67"/>
        <v>500000</v>
      </c>
      <c r="I624" s="270">
        <f t="shared" si="67"/>
        <v>2110000</v>
      </c>
      <c r="J624" s="260" t="s">
        <v>276</v>
      </c>
    </row>
    <row r="625" spans="1:10" s="109" customFormat="1" ht="27" x14ac:dyDescent="0.25">
      <c r="A625" s="105" t="s">
        <v>487</v>
      </c>
      <c r="B625" s="137">
        <v>48</v>
      </c>
      <c r="C625" s="111" t="s">
        <v>387</v>
      </c>
      <c r="D625" s="111" t="s">
        <v>388</v>
      </c>
      <c r="E625" s="112">
        <v>4223</v>
      </c>
      <c r="F625" s="85" t="s">
        <v>483</v>
      </c>
      <c r="G625" s="108">
        <v>600000</v>
      </c>
      <c r="H625" s="108">
        <v>500000</v>
      </c>
      <c r="I625" s="271">
        <v>2110000</v>
      </c>
      <c r="J625" s="260" t="s">
        <v>680</v>
      </c>
    </row>
    <row r="626" spans="1:10" x14ac:dyDescent="0.25">
      <c r="A626" s="105" t="s">
        <v>74</v>
      </c>
      <c r="B626" s="182" t="s">
        <v>74</v>
      </c>
      <c r="C626" s="218" t="s">
        <v>45</v>
      </c>
      <c r="D626" s="88" t="s">
        <v>74</v>
      </c>
      <c r="E626" s="65" t="s">
        <v>74</v>
      </c>
      <c r="F626" s="62" t="s">
        <v>74</v>
      </c>
      <c r="G626" s="122">
        <f t="shared" ref="G626:I626" si="68">G627</f>
        <v>50000</v>
      </c>
      <c r="H626" s="122">
        <f t="shared" si="68"/>
        <v>20000</v>
      </c>
      <c r="I626" s="270">
        <f t="shared" si="68"/>
        <v>100000</v>
      </c>
      <c r="J626" s="260" t="s">
        <v>276</v>
      </c>
    </row>
    <row r="627" spans="1:10" x14ac:dyDescent="0.25">
      <c r="A627" s="105" t="s">
        <v>487</v>
      </c>
      <c r="B627" s="137">
        <v>49</v>
      </c>
      <c r="C627" s="111" t="s">
        <v>389</v>
      </c>
      <c r="D627" s="31" t="s">
        <v>74</v>
      </c>
      <c r="E627" s="80">
        <v>4227</v>
      </c>
      <c r="F627" s="52" t="s">
        <v>483</v>
      </c>
      <c r="G627" s="108">
        <v>50000</v>
      </c>
      <c r="H627" s="108">
        <v>20000</v>
      </c>
      <c r="I627" s="271">
        <v>100000</v>
      </c>
      <c r="J627" s="260" t="s">
        <v>680</v>
      </c>
    </row>
    <row r="628" spans="1:10" x14ac:dyDescent="0.25">
      <c r="A628" s="105" t="s">
        <v>74</v>
      </c>
      <c r="B628" s="182" t="s">
        <v>74</v>
      </c>
      <c r="C628" s="192" t="s">
        <v>46</v>
      </c>
      <c r="D628" s="88" t="s">
        <v>74</v>
      </c>
      <c r="E628" s="44" t="s">
        <v>74</v>
      </c>
      <c r="F628" s="62" t="s">
        <v>74</v>
      </c>
      <c r="G628" s="122">
        <f t="shared" ref="G628:I628" si="69">G629</f>
        <v>0</v>
      </c>
      <c r="H628" s="122">
        <f t="shared" si="69"/>
        <v>1300000</v>
      </c>
      <c r="I628" s="270">
        <f t="shared" si="69"/>
        <v>0</v>
      </c>
      <c r="J628" s="260" t="s">
        <v>276</v>
      </c>
    </row>
    <row r="629" spans="1:10" s="109" customFormat="1" ht="27" x14ac:dyDescent="0.25">
      <c r="A629" s="286" t="s">
        <v>487</v>
      </c>
      <c r="B629" s="287">
        <v>50</v>
      </c>
      <c r="C629" s="288" t="s">
        <v>390</v>
      </c>
      <c r="D629" s="289" t="s">
        <v>768</v>
      </c>
      <c r="E629" s="290">
        <v>4231</v>
      </c>
      <c r="F629" s="291" t="s">
        <v>483</v>
      </c>
      <c r="G629" s="292">
        <v>0</v>
      </c>
      <c r="H629" s="292">
        <v>1300000</v>
      </c>
      <c r="I629" s="293">
        <v>0</v>
      </c>
      <c r="J629" s="260" t="s">
        <v>680</v>
      </c>
    </row>
    <row r="630" spans="1:10" x14ac:dyDescent="0.25">
      <c r="A630" s="183"/>
      <c r="B630" s="183"/>
      <c r="C630" s="159"/>
      <c r="D630" s="193"/>
      <c r="E630" s="81"/>
      <c r="F630" s="50"/>
      <c r="G630" s="241"/>
      <c r="H630" s="241"/>
      <c r="I630" s="241"/>
      <c r="J630" s="71"/>
    </row>
    <row r="631" spans="1:10" s="109" customFormat="1" ht="15" customHeight="1" x14ac:dyDescent="0.25">
      <c r="A631" s="154" t="s">
        <v>74</v>
      </c>
      <c r="B631" s="147" t="s">
        <v>74</v>
      </c>
      <c r="C631" s="155" t="s">
        <v>863</v>
      </c>
      <c r="D631" s="148" t="s">
        <v>74</v>
      </c>
      <c r="E631" s="149" t="s">
        <v>74</v>
      </c>
      <c r="F631" s="157" t="s">
        <v>864</v>
      </c>
      <c r="G631" s="156">
        <f>G10+G136+G213+G543+G552+G556</f>
        <v>383579789</v>
      </c>
      <c r="H631" s="156">
        <f t="shared" ref="H631:I631" si="70">H10+H136+H213+H543+H552+H556</f>
        <v>350048497</v>
      </c>
      <c r="I631" s="156">
        <f t="shared" si="70"/>
        <v>354859952</v>
      </c>
      <c r="J631" s="150"/>
    </row>
    <row r="632" spans="1:10" s="109" customFormat="1" ht="27" x14ac:dyDescent="0.25">
      <c r="A632" s="146" t="s">
        <v>74</v>
      </c>
      <c r="B632" s="147" t="s">
        <v>74</v>
      </c>
      <c r="C632" s="194" t="s">
        <v>676</v>
      </c>
      <c r="D632" s="148" t="s">
        <v>74</v>
      </c>
      <c r="E632" s="149" t="s">
        <v>74</v>
      </c>
      <c r="F632" s="37" t="s">
        <v>866</v>
      </c>
      <c r="G632" s="202">
        <f>SUMIF($F11:$F629,"*-11",G11:G629)</f>
        <v>340153789</v>
      </c>
      <c r="H632" s="202">
        <f>SUMIF($F11:$F629,"*-11",H11:H629)</f>
        <v>345157497</v>
      </c>
      <c r="I632" s="202">
        <f>SUMIF($F11:$F629,"*-11",I11:I629)</f>
        <v>350732952</v>
      </c>
      <c r="J632" s="150"/>
    </row>
    <row r="633" spans="1:10" s="109" customFormat="1" ht="27" x14ac:dyDescent="0.25">
      <c r="A633" s="146" t="s">
        <v>74</v>
      </c>
      <c r="B633" s="147" t="s">
        <v>74</v>
      </c>
      <c r="C633" s="194" t="s">
        <v>675</v>
      </c>
      <c r="D633" s="148" t="s">
        <v>74</v>
      </c>
      <c r="E633" s="149" t="s">
        <v>74</v>
      </c>
      <c r="F633" s="37" t="s">
        <v>867</v>
      </c>
      <c r="G633" s="202">
        <f>SUMIF($F10:$F628,"*-12",G10:G628)</f>
        <v>642000</v>
      </c>
      <c r="H633" s="202">
        <f>SUMIF($F10:$F628,"*-12",H10:H628)</f>
        <v>200000</v>
      </c>
      <c r="I633" s="202">
        <f>SUMIF($F10:$F628,"*-12",I10:I628)</f>
        <v>92000</v>
      </c>
      <c r="J633" s="150"/>
    </row>
    <row r="634" spans="1:10" s="109" customFormat="1" ht="27" x14ac:dyDescent="0.25">
      <c r="A634" s="146" t="s">
        <v>74</v>
      </c>
      <c r="B634" s="147" t="s">
        <v>74</v>
      </c>
      <c r="C634" s="155" t="s">
        <v>724</v>
      </c>
      <c r="D634" s="148" t="s">
        <v>74</v>
      </c>
      <c r="E634" s="149" t="s">
        <v>74</v>
      </c>
      <c r="F634" s="157" t="s">
        <v>865</v>
      </c>
      <c r="G634" s="203">
        <f t="shared" ref="G634:I634" si="71">G633+G632</f>
        <v>340795789</v>
      </c>
      <c r="H634" s="203">
        <f t="shared" si="71"/>
        <v>345357497</v>
      </c>
      <c r="I634" s="203">
        <f t="shared" si="71"/>
        <v>350824952</v>
      </c>
      <c r="J634" s="150"/>
    </row>
    <row r="635" spans="1:10" s="109" customFormat="1" x14ac:dyDescent="0.25">
      <c r="A635" s="146" t="s">
        <v>74</v>
      </c>
      <c r="B635" s="147" t="s">
        <v>74</v>
      </c>
      <c r="C635" s="194" t="s">
        <v>229</v>
      </c>
      <c r="D635" s="148" t="s">
        <v>74</v>
      </c>
      <c r="E635" s="149" t="s">
        <v>74</v>
      </c>
      <c r="F635" s="37" t="s">
        <v>725</v>
      </c>
      <c r="G635" s="202">
        <f>SUMIF($F10:$F628,"*-43P",G10:G628)</f>
        <v>3500000</v>
      </c>
      <c r="H635" s="202">
        <f>SUMIF($F10:$F628,"*-43P",H10:H628)</f>
        <v>3500000</v>
      </c>
      <c r="I635" s="202">
        <f>SUMIF($F10:$F628,"*-43P",I10:I628)</f>
        <v>3500000</v>
      </c>
      <c r="J635" s="150"/>
    </row>
    <row r="636" spans="1:10" s="109" customFormat="1" x14ac:dyDescent="0.25">
      <c r="A636" s="146" t="s">
        <v>74</v>
      </c>
      <c r="B636" s="147" t="s">
        <v>74</v>
      </c>
      <c r="C636" s="194" t="s">
        <v>739</v>
      </c>
      <c r="D636" s="148" t="s">
        <v>74</v>
      </c>
      <c r="E636" s="149" t="s">
        <v>74</v>
      </c>
      <c r="F636" s="37" t="s">
        <v>740</v>
      </c>
      <c r="G636" s="202">
        <f>SUMIF($F10:$F628,"*-43OKFŠ",G10:G628)</f>
        <v>35647000</v>
      </c>
      <c r="H636" s="202">
        <f>SUMIF($F10:$F628,"*-43OKFŠ",H10:H628)</f>
        <v>0</v>
      </c>
      <c r="I636" s="202">
        <f>SUMIF($F10:$F628,"*-43OKFŠ",I10:I628)</f>
        <v>0</v>
      </c>
      <c r="J636" s="150"/>
    </row>
    <row r="637" spans="1:10" s="109" customFormat="1" x14ac:dyDescent="0.25">
      <c r="A637" s="151" t="s">
        <v>74</v>
      </c>
      <c r="B637" s="152" t="s">
        <v>74</v>
      </c>
      <c r="C637" s="194" t="s">
        <v>869</v>
      </c>
      <c r="D637" s="148" t="s">
        <v>74</v>
      </c>
      <c r="E637" s="149" t="s">
        <v>74</v>
      </c>
      <c r="F637" s="37" t="s">
        <v>726</v>
      </c>
      <c r="G637" s="202">
        <f>SUMIF($F11:$F629,"*-61*",G11:G629)</f>
        <v>1000</v>
      </c>
      <c r="H637" s="202">
        <f>SUMIF($F11:$F629,"*-61*",H11:H629)</f>
        <v>64000</v>
      </c>
      <c r="I637" s="202">
        <f>SUMIF($F11:$F629,"*-61*",I11:I629)</f>
        <v>22000</v>
      </c>
      <c r="J637" s="150"/>
    </row>
    <row r="638" spans="1:10" s="109" customFormat="1" x14ac:dyDescent="0.25">
      <c r="A638" s="146" t="s">
        <v>74</v>
      </c>
      <c r="B638" s="153" t="s">
        <v>74</v>
      </c>
      <c r="C638" s="194" t="s">
        <v>741</v>
      </c>
      <c r="D638" s="196" t="s">
        <v>74</v>
      </c>
      <c r="E638" s="149" t="s">
        <v>74</v>
      </c>
      <c r="F638" s="37" t="s">
        <v>727</v>
      </c>
      <c r="G638" s="202">
        <f>SUMIF($F12:$F630,"*-5*",G12:G630)</f>
        <v>3636000</v>
      </c>
      <c r="H638" s="202">
        <f t="shared" ref="H638:I638" si="72">SUMIF($F12:$F630,"*-5*",H12:H630)</f>
        <v>1127000</v>
      </c>
      <c r="I638" s="202">
        <f t="shared" si="72"/>
        <v>513000</v>
      </c>
      <c r="J638" s="150"/>
    </row>
    <row r="639" spans="1:10" x14ac:dyDescent="0.25">
      <c r="C639" s="227"/>
    </row>
    <row r="640" spans="1:10" ht="15" x14ac:dyDescent="0.25">
      <c r="A640" s="302" t="s">
        <v>876</v>
      </c>
      <c r="B640" s="303"/>
      <c r="C640" s="304"/>
      <c r="D640" s="305"/>
      <c r="E640" s="306"/>
      <c r="F640" s="327" t="s">
        <v>874</v>
      </c>
      <c r="G640" s="327"/>
      <c r="H640" s="327"/>
      <c r="I640" s="327"/>
    </row>
    <row r="641" spans="1:10" ht="16.5" customHeight="1" x14ac:dyDescent="0.25">
      <c r="A641" s="302" t="s">
        <v>877</v>
      </c>
      <c r="B641" s="307"/>
      <c r="C641" s="308"/>
      <c r="D641" s="309"/>
      <c r="E641" s="310"/>
      <c r="F641" s="311"/>
      <c r="G641" s="311"/>
      <c r="H641" s="311"/>
      <c r="I641" s="311"/>
    </row>
    <row r="642" spans="1:10" ht="16.5" customHeight="1" x14ac:dyDescent="0.25">
      <c r="A642" s="302" t="s">
        <v>878</v>
      </c>
      <c r="B642" s="307"/>
      <c r="C642" s="308"/>
      <c r="D642" s="309"/>
      <c r="E642" s="310"/>
      <c r="F642" s="327" t="s">
        <v>875</v>
      </c>
      <c r="G642" s="327"/>
      <c r="H642" s="327"/>
      <c r="I642" s="327"/>
    </row>
    <row r="643" spans="1:10" ht="13.5" customHeight="1" x14ac:dyDescent="0.25">
      <c r="A643" s="58"/>
      <c r="B643" s="185"/>
      <c r="C643" s="150"/>
      <c r="D643" s="178"/>
      <c r="E643" s="175"/>
      <c r="F643" s="253"/>
      <c r="G643" s="253"/>
      <c r="H643" s="253"/>
      <c r="I643" s="253"/>
    </row>
    <row r="644" spans="1:10" ht="16.5" x14ac:dyDescent="0.25">
      <c r="A644" s="213"/>
      <c r="B644" s="186"/>
      <c r="C644" s="150"/>
      <c r="D644" s="178"/>
      <c r="E644" s="175"/>
      <c r="F644" s="199"/>
      <c r="G644" s="243"/>
      <c r="H644" s="243"/>
      <c r="I644" s="243"/>
      <c r="J644" s="199"/>
    </row>
    <row r="645" spans="1:10" ht="14.25" customHeight="1" x14ac:dyDescent="0.25">
      <c r="A645" s="4"/>
      <c r="B645" s="187"/>
      <c r="D645" s="178"/>
      <c r="E645" s="175"/>
      <c r="F645" s="199"/>
      <c r="G645" s="242"/>
      <c r="H645" s="242"/>
      <c r="I645" s="242"/>
      <c r="J645" s="26"/>
    </row>
    <row r="646" spans="1:10" ht="16.5" x14ac:dyDescent="0.25">
      <c r="A646" s="213"/>
      <c r="B646" s="187"/>
      <c r="D646" s="178"/>
      <c r="E646" s="175"/>
      <c r="F646" s="199"/>
      <c r="G646" s="242"/>
      <c r="H646" s="242"/>
      <c r="I646" s="324"/>
      <c r="J646" s="324"/>
    </row>
    <row r="647" spans="1:10" ht="16.5" x14ac:dyDescent="0.25">
      <c r="B647" s="187"/>
      <c r="C647" s="150"/>
      <c r="D647" s="178"/>
      <c r="E647" s="175"/>
      <c r="F647" s="199"/>
      <c r="G647" s="244"/>
      <c r="H647" s="244"/>
      <c r="I647" s="324"/>
      <c r="J647" s="324"/>
    </row>
    <row r="648" spans="1:10" ht="16.5" x14ac:dyDescent="0.25">
      <c r="B648" s="187"/>
      <c r="C648" s="228"/>
      <c r="D648" s="195"/>
      <c r="E648" s="174"/>
      <c r="F648" s="199"/>
      <c r="G648" s="244"/>
      <c r="H648" s="244"/>
      <c r="I648" s="244"/>
      <c r="J648" s="26"/>
    </row>
    <row r="649" spans="1:10" ht="16.5" x14ac:dyDescent="0.25">
      <c r="A649" s="109"/>
      <c r="B649" s="187"/>
      <c r="C649" s="228"/>
      <c r="D649" s="195"/>
      <c r="E649" s="174"/>
    </row>
    <row r="652" spans="1:10" ht="15.75" x14ac:dyDescent="0.25">
      <c r="C652" s="227"/>
      <c r="F652" s="200"/>
    </row>
    <row r="653" spans="1:10" ht="15.75" x14ac:dyDescent="0.25">
      <c r="C653" s="227"/>
      <c r="F653" s="200"/>
    </row>
    <row r="654" spans="1:10" x14ac:dyDescent="0.25">
      <c r="A654" s="109"/>
      <c r="B654" s="188"/>
      <c r="C654" s="227"/>
      <c r="D654" s="178"/>
      <c r="E654" s="175"/>
      <c r="G654" s="201"/>
      <c r="H654" s="201"/>
      <c r="I654" s="201"/>
      <c r="J654" s="178"/>
    </row>
  </sheetData>
  <autoFilter ref="A9:J639"/>
  <mergeCells count="9">
    <mergeCell ref="A3:C3"/>
    <mergeCell ref="A2:C2"/>
    <mergeCell ref="I646:J646"/>
    <mergeCell ref="I647:J647"/>
    <mergeCell ref="A5:J5"/>
    <mergeCell ref="A6:J6"/>
    <mergeCell ref="A8:B8"/>
    <mergeCell ref="F640:I640"/>
    <mergeCell ref="F642:I64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Financijski plan 2021-2023</vt:lpstr>
      <vt:lpstr>Operativni plan 2021-2023</vt:lpstr>
      <vt:lpstr>'Financijski plan 2021-2023'!Print_Area</vt:lpstr>
      <vt:lpstr>'Operativni plan 2021-2023'!Print_Area</vt:lpstr>
      <vt:lpstr>'Financijski plan 2021-2023'!Print_Titles</vt:lpstr>
      <vt:lpstr>'Operativni plan 2021-2023'!Print_Titles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Mbroz</dc:creator>
  <cp:lastModifiedBy>vbacic</cp:lastModifiedBy>
  <cp:lastPrinted>2020-10-16T13:51:11Z</cp:lastPrinted>
  <dcterms:created xsi:type="dcterms:W3CDTF">2014-11-04T22:30:23Z</dcterms:created>
  <dcterms:modified xsi:type="dcterms:W3CDTF">2024-02-26T15:54:23Z</dcterms:modified>
</cp:coreProperties>
</file>